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activeTab="0"/>
  </bookViews>
  <sheets>
    <sheet name="PINIGŲ GAVIMO ŽURNALAS" sheetId="1" r:id="rId1"/>
    <sheet name="PINIGŲ MOKĖJIMO ŽURNALAS" sheetId="2" r:id="rId2"/>
    <sheet name="Pirkimų skolon žurnalas" sheetId="3" r:id="rId3"/>
    <sheet name="PARDAVIMŲ SKOLON ŽURNALAS" sheetId="4" r:id="rId4"/>
    <sheet name="BENDRAS ŽURNALAS" sheetId="5" r:id="rId5"/>
    <sheet name="DARBINĖ ATSKAITOMYBĖS LENTELĖ" sheetId="6" r:id="rId6"/>
    <sheet name="PREKIŲ ŽINIARAŠTI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<sst xmlns="http://schemas.openxmlformats.org/spreadsheetml/2006/main" count="526" uniqueCount="288">
  <si>
    <t>UAB "pavadinimas Į.k xxxxxxxxx, adresas</t>
  </si>
  <si>
    <t>2004 m xxxxxx    mėn.</t>
  </si>
  <si>
    <t>PINIGŲ GAVIMO ŽURNALAS</t>
  </si>
  <si>
    <t>Data</t>
  </si>
  <si>
    <t>Dok. Nr</t>
  </si>
  <si>
    <t>Turinys</t>
  </si>
  <si>
    <t>Debetas</t>
  </si>
  <si>
    <t>Kreditas</t>
  </si>
  <si>
    <t xml:space="preserve">Kasa           </t>
  </si>
  <si>
    <t xml:space="preserve">Atsiskaitomoji sąskaita </t>
  </si>
  <si>
    <t xml:space="preserve">Pirkėjai </t>
  </si>
  <si>
    <t xml:space="preserve">Kasa </t>
  </si>
  <si>
    <t>Vaistinėlės</t>
  </si>
  <si>
    <t xml:space="preserve">Dalinis finansavimas          </t>
  </si>
  <si>
    <t>535 palūkanos</t>
  </si>
  <si>
    <t>2004 09 01</t>
  </si>
  <si>
    <t>0814058</t>
  </si>
  <si>
    <t>imonės  pavadinimas</t>
  </si>
  <si>
    <t>2004 09 02</t>
  </si>
  <si>
    <t>535</t>
  </si>
  <si>
    <t>ir  t,t</t>
  </si>
  <si>
    <t>313</t>
  </si>
  <si>
    <t>2004 09 06</t>
  </si>
  <si>
    <t>0814060</t>
  </si>
  <si>
    <t>0814059</t>
  </si>
  <si>
    <t>2004 09 07</t>
  </si>
  <si>
    <t>95</t>
  </si>
  <si>
    <t>2004 09 08</t>
  </si>
  <si>
    <t>177</t>
  </si>
  <si>
    <t>2004 09 10</t>
  </si>
  <si>
    <t>0814061</t>
  </si>
  <si>
    <t>2</t>
  </si>
  <si>
    <t>2004 09 13</t>
  </si>
  <si>
    <t>842</t>
  </si>
  <si>
    <t>2539</t>
  </si>
  <si>
    <t>101</t>
  </si>
  <si>
    <t>146</t>
  </si>
  <si>
    <t>2004 09 14</t>
  </si>
  <si>
    <t>0814062</t>
  </si>
  <si>
    <t>517</t>
  </si>
  <si>
    <t>2004 09 15</t>
  </si>
  <si>
    <t>868</t>
  </si>
  <si>
    <t>2004 09 17</t>
  </si>
  <si>
    <t>0814063</t>
  </si>
  <si>
    <t>2004 09 20</t>
  </si>
  <si>
    <t>436</t>
  </si>
  <si>
    <t>2004 09 22</t>
  </si>
  <si>
    <t>0814064</t>
  </si>
  <si>
    <t>2004 09 24</t>
  </si>
  <si>
    <t>000517</t>
  </si>
  <si>
    <t>2004 09 27</t>
  </si>
  <si>
    <t>0814065</t>
  </si>
  <si>
    <t>300</t>
  </si>
  <si>
    <t>2004 09 28</t>
  </si>
  <si>
    <t>0814066</t>
  </si>
  <si>
    <t>2004 09 29</t>
  </si>
  <si>
    <t>0814067</t>
  </si>
  <si>
    <t>2004 09 30</t>
  </si>
  <si>
    <t>0814068</t>
  </si>
  <si>
    <t>viso</t>
  </si>
  <si>
    <t>kontrolė</t>
  </si>
  <si>
    <t>UAB "pavadinimas Į.k xxxxxxxxxx adewsas</t>
  </si>
  <si>
    <t>2004 m xxxxxxxxxxxxx mėn.</t>
  </si>
  <si>
    <t>PINIGŲ MOKĖJIMO ŽURNALAS</t>
  </si>
  <si>
    <t>Dok.Nr.</t>
  </si>
  <si>
    <t xml:space="preserve">Bankas </t>
  </si>
  <si>
    <t>Skola tiekėjams</t>
  </si>
  <si>
    <t xml:space="preserve">Mok. Į garant. Fondą </t>
  </si>
  <si>
    <t xml:space="preserve">Pirktos prekės perparduoti </t>
  </si>
  <si>
    <t xml:space="preserve">Gautinas PVM </t>
  </si>
  <si>
    <t xml:space="preserve">Įvairio kitos sanaud. </t>
  </si>
  <si>
    <t>Kitos pard. Sanaud.</t>
  </si>
  <si>
    <t>Kelių mokestis</t>
  </si>
  <si>
    <t>Pajamų mokestis</t>
  </si>
  <si>
    <t>Soc, draudimas</t>
  </si>
  <si>
    <t xml:space="preserve">Darbo užmok. </t>
  </si>
  <si>
    <t xml:space="preserve">Žaliavos </t>
  </si>
  <si>
    <t xml:space="preserve">Prenumerata </t>
  </si>
  <si>
    <t>imonė</t>
  </si>
  <si>
    <t>imonė  ir  t,t</t>
  </si>
  <si>
    <t>2004 09 11</t>
  </si>
  <si>
    <t>2004 09 16</t>
  </si>
  <si>
    <t>2004 09 21</t>
  </si>
  <si>
    <t>537</t>
  </si>
  <si>
    <t>UAB "pavadinimas Į.k xxxxxxxxxxxxx adresas</t>
  </si>
  <si>
    <t>2004 m rugsėjo mėn.</t>
  </si>
  <si>
    <t>PIRKIMŲ SKOLON ŽURNALAS</t>
  </si>
  <si>
    <t xml:space="preserve">Gautinas pridėtinės vertės mokestis </t>
  </si>
  <si>
    <t xml:space="preserve">Pirktos prekės, skirtos perparduoti </t>
  </si>
  <si>
    <t xml:space="preserve">Skola tiekėjams </t>
  </si>
  <si>
    <t xml:space="preserve"> Nuoma</t>
  </si>
  <si>
    <t>Telefono išlaidos</t>
  </si>
  <si>
    <t>04000738</t>
  </si>
  <si>
    <t>000004</t>
  </si>
  <si>
    <t>0004915</t>
  </si>
  <si>
    <t>327</t>
  </si>
  <si>
    <t>02608</t>
  </si>
  <si>
    <t>imonės pavadinimai</t>
  </si>
  <si>
    <t>0302000032</t>
  </si>
  <si>
    <t>ir t,t</t>
  </si>
  <si>
    <t>0001669</t>
  </si>
  <si>
    <t>04000850</t>
  </si>
  <si>
    <t>2004 09 09</t>
  </si>
  <si>
    <t>04000864</t>
  </si>
  <si>
    <t>0498761</t>
  </si>
  <si>
    <t>0498757</t>
  </si>
  <si>
    <t>0002895</t>
  </si>
  <si>
    <t>4-012373</t>
  </si>
  <si>
    <t>0001206</t>
  </si>
  <si>
    <t>0001207</t>
  </si>
  <si>
    <t>04000989</t>
  </si>
  <si>
    <t>2025</t>
  </si>
  <si>
    <t>2004 0917</t>
  </si>
  <si>
    <t>001007</t>
  </si>
  <si>
    <t>000005</t>
  </si>
  <si>
    <t>000006</t>
  </si>
  <si>
    <t>0000646</t>
  </si>
  <si>
    <t>000007</t>
  </si>
  <si>
    <t>0001266</t>
  </si>
  <si>
    <t>02997</t>
  </si>
  <si>
    <t>0001369</t>
  </si>
  <si>
    <t>0001368</t>
  </si>
  <si>
    <t>0001370</t>
  </si>
  <si>
    <t>0001367</t>
  </si>
  <si>
    <t>0017799</t>
  </si>
  <si>
    <t>0017798</t>
  </si>
  <si>
    <t>2004 09 23</t>
  </si>
  <si>
    <t>0302001037</t>
  </si>
  <si>
    <t>0001689</t>
  </si>
  <si>
    <t>03112</t>
  </si>
  <si>
    <t>0302001057</t>
  </si>
  <si>
    <t>03277</t>
  </si>
  <si>
    <t>04001218</t>
  </si>
  <si>
    <t>001109</t>
  </si>
  <si>
    <t>2484526</t>
  </si>
  <si>
    <t>7488627</t>
  </si>
  <si>
    <t>UAB "PAVADINIMAS" Į.k xxxxxxxxx, adresas xxxxxxxxxxxxxxxxxxx</t>
  </si>
  <si>
    <t>2004 m xxxxxxxx mėn.</t>
  </si>
  <si>
    <t>PARDAVIMŲ SKOLON ŽURNALAS</t>
  </si>
  <si>
    <t>Dok.Nr.PVM S-tos Nr.</t>
  </si>
  <si>
    <t xml:space="preserve">Pirkėjų įsiskolinimas </t>
  </si>
  <si>
    <t xml:space="preserve">Pardavimai  </t>
  </si>
  <si>
    <t xml:space="preserve">Mokėtinas PVM </t>
  </si>
  <si>
    <t>Paslaugos draudimas</t>
  </si>
  <si>
    <t xml:space="preserve">Paslaugos - reklama </t>
  </si>
  <si>
    <t>Atsiskaitymas su tiekėjais</t>
  </si>
  <si>
    <t>000202</t>
  </si>
  <si>
    <t>Impnė xxxxxxx</t>
  </si>
  <si>
    <t>000212</t>
  </si>
  <si>
    <t>Imonė xxxxx</t>
  </si>
  <si>
    <t>000218</t>
  </si>
  <si>
    <t>000219</t>
  </si>
  <si>
    <t>Ir t. Toliai</t>
  </si>
  <si>
    <t>000220</t>
  </si>
  <si>
    <t>000221</t>
  </si>
  <si>
    <t>000222</t>
  </si>
  <si>
    <t>000225</t>
  </si>
  <si>
    <t>000226</t>
  </si>
  <si>
    <t>000224</t>
  </si>
  <si>
    <t>000228</t>
  </si>
  <si>
    <t>000232</t>
  </si>
  <si>
    <t>000245</t>
  </si>
  <si>
    <t>000246</t>
  </si>
  <si>
    <t>000243</t>
  </si>
  <si>
    <t>Viso</t>
  </si>
  <si>
    <t>Kontrolinė suma</t>
  </si>
  <si>
    <t>UAB "pavadinimas Į.kxxxxxxxxxxx adresas</t>
  </si>
  <si>
    <t>2004 m xxxxxxxxxxxxxx mėn.</t>
  </si>
  <si>
    <t>BENDRAS ŽURNALAS</t>
  </si>
  <si>
    <t>2004 02 03</t>
  </si>
  <si>
    <t>Benzino nurašymas</t>
  </si>
  <si>
    <t>2004 02 11</t>
  </si>
  <si>
    <t>2004 02 13</t>
  </si>
  <si>
    <t>2004 02 14</t>
  </si>
  <si>
    <t>2004 02 17</t>
  </si>
  <si>
    <t>2004 02 27</t>
  </si>
  <si>
    <t>Darbo užmokesčio žiniaraštis</t>
  </si>
  <si>
    <t>2004 02 28</t>
  </si>
  <si>
    <t>BP</t>
  </si>
  <si>
    <t>Mokestis į garantinį fondą</t>
  </si>
  <si>
    <t>Susidėvėjimas ilgalaikio turto</t>
  </si>
  <si>
    <t>Busimųjų periodų išlaidos</t>
  </si>
  <si>
    <t>Žiniaraštis</t>
  </si>
  <si>
    <t>Parduotų prekių savikaina</t>
  </si>
  <si>
    <t>UAB "pavadinimas Į.k xxxxxxxxxxx adresas</t>
  </si>
  <si>
    <t>2004 m xxxxxxxxxxxx mėn.</t>
  </si>
  <si>
    <t>DARBINĖ ATSKAITOMYBĖS LENTELĖ</t>
  </si>
  <si>
    <t>Sąskaitų pavadinimai</t>
  </si>
  <si>
    <t>Likučiai laikotarpio pradžiai</t>
  </si>
  <si>
    <t>Apyvarta</t>
  </si>
  <si>
    <t>Bandomasis balansas</t>
  </si>
  <si>
    <t>D</t>
  </si>
  <si>
    <t>K</t>
  </si>
  <si>
    <t>SASKAITA Nr 272 (kasa)</t>
  </si>
  <si>
    <t>SASKAITA Nr 271 (sąskaitos bankuose)</t>
  </si>
  <si>
    <t>SASKAITA Nr 240 (pirkėjai)</t>
  </si>
  <si>
    <t>SASKAITA Nr 204 (pirktos prekės skirtos perparduoti)</t>
  </si>
  <si>
    <t>SASKAITA Nr 12318 (įrangos nusidėvėjimas)</t>
  </si>
  <si>
    <t>SASKAITA Nr 1231 (įranga)</t>
  </si>
  <si>
    <t>SASKAITA Nr 291 (ateinančių laikotarpių sąnaudos)</t>
  </si>
  <si>
    <t>SASKAITA Nr 343 (nepaskirstytasis ankstesniųjų metų nuostolis)</t>
  </si>
  <si>
    <t>SASKAITA Nr 301 (Akcinis kapitalas)</t>
  </si>
  <si>
    <t>SASKAITA Nr 450 (skolos tiekėjams)</t>
  </si>
  <si>
    <t>SASKAITA Nr 4701 (mokėtinas pridėtosios vertės mokestis)</t>
  </si>
  <si>
    <t>SASKAITA Nr 4703 (išskaičiuoti mokesčiai)</t>
  </si>
  <si>
    <t>SASKAITA Nr 4704 (kelių mokestis)</t>
  </si>
  <si>
    <t>SASKAITA Nr 4705 (mokestis į garantinį fondą)</t>
  </si>
  <si>
    <t>SASKAITA Nr 472 (mokėtinas socialinis draudimas)</t>
  </si>
  <si>
    <t>SASKAITA Nr 471 (mokėtini atlyginimai)</t>
  </si>
  <si>
    <t>SASKAITA Nr 5050 (paslaugų pajamos)</t>
  </si>
  <si>
    <t>SASKAITA Nr 5000 (pardavimų pajamos)</t>
  </si>
  <si>
    <t>SASKAITA Nr 6240 (sąnaudos mokesčių į kelių fondą)</t>
  </si>
  <si>
    <t>SASKAITA Nr 6242 ( sąnaudos mokesčių į garantinį fondą)</t>
  </si>
  <si>
    <t>SASKAITA Nr 6103 (kitos pardavimų sąnaudos)</t>
  </si>
  <si>
    <t>SASKAITA Nr 6110 (nuoma)</t>
  </si>
  <si>
    <t>SASKAITA Nr 61150 (ilgalaikio turto susidėvėjimas)</t>
  </si>
  <si>
    <t>SASKAITA Nr 6114 (atlyginimai už darbą, socialinis draudimas)</t>
  </si>
  <si>
    <t>SASKAITA Nr 6116 (įvairios kitos sąnaudos)</t>
  </si>
  <si>
    <t>SĄSKAITA Nr.535 Banko palūkanos</t>
  </si>
  <si>
    <t>SASKAITA Nr 6000 (parduotų prekių savikaina)</t>
  </si>
  <si>
    <t>SASKAITA Nr 251 (gautinas pridėtinės vertės mokestis)</t>
  </si>
  <si>
    <t>UAB "PAVADINIMAS". Įmonės kodas xxxxxxxxx.PVM kodas xxxxxxxxx. Adresas xxxxxxxxxxxxxxxx</t>
  </si>
  <si>
    <t>Prekių įvertinimo pirkimo ir pardavimo kainomis Žiniaraštis Nr.1 2004 m. sausio mėnesio.</t>
  </si>
  <si>
    <t xml:space="preserve">Pardavimo </t>
  </si>
  <si>
    <t>Kodas prekės</t>
  </si>
  <si>
    <t>Tiekėjas</t>
  </si>
  <si>
    <t>Pavadinimas prekės</t>
  </si>
  <si>
    <t>Data pirkimo</t>
  </si>
  <si>
    <t>S-tos numeris</t>
  </si>
  <si>
    <t>Mato vnt.</t>
  </si>
  <si>
    <t>Kaina</t>
  </si>
  <si>
    <t>Likutis</t>
  </si>
  <si>
    <t>Gauta -pirkta</t>
  </si>
  <si>
    <t>Grąžinta</t>
  </si>
  <si>
    <t>Parduota</t>
  </si>
  <si>
    <t>Įplaukos</t>
  </si>
  <si>
    <t>be PVM</t>
  </si>
  <si>
    <t>Kiekis</t>
  </si>
  <si>
    <t>Suma</t>
  </si>
  <si>
    <t>saulelė</t>
  </si>
  <si>
    <t>Stabdžių skystis neva 0.5kg</t>
  </si>
  <si>
    <t>2004 10 04</t>
  </si>
  <si>
    <t>vnt</t>
  </si>
  <si>
    <t>ir t.t.</t>
  </si>
  <si>
    <t>raselė</t>
  </si>
  <si>
    <t>Gesintuvo VPG-10 perpildymas</t>
  </si>
  <si>
    <t>ir t.t</t>
  </si>
  <si>
    <t>Gesintuvo korpuso dažymas</t>
  </si>
  <si>
    <t>Gesintuvų MG-5-MG 12 patikrinimas</t>
  </si>
  <si>
    <t>Ankeris su žiedu M08x075</t>
  </si>
  <si>
    <t>2004 10 03</t>
  </si>
  <si>
    <t>Ankeris su žiedu M10x090</t>
  </si>
  <si>
    <t>Sriegiuotas strypas M10x1000 DIN975</t>
  </si>
  <si>
    <t>100 vnt</t>
  </si>
  <si>
    <t>Varžtas M10x40 GOST7786 plūg.</t>
  </si>
  <si>
    <t>kg</t>
  </si>
  <si>
    <t>Varžtas M12x35 GOST7786 plūg.</t>
  </si>
  <si>
    <t>Varžtas M12x40 GOST7786 plūg.</t>
  </si>
  <si>
    <t>Veržlė M8 DIN934</t>
  </si>
  <si>
    <t>Veržlė M10 DIN934</t>
  </si>
  <si>
    <t>Veržlė M12 DIN934</t>
  </si>
  <si>
    <t>02-SYNTH PEMCO SYNTHETIC</t>
  </si>
  <si>
    <t>2003 02 28</t>
  </si>
  <si>
    <t>pvm s-ta 6707656</t>
  </si>
  <si>
    <t>4 ltr/vnt</t>
  </si>
  <si>
    <t>39-SN350 Alyva industr. SN-350/I-40A</t>
  </si>
  <si>
    <t>2003 02 20</t>
  </si>
  <si>
    <t>pvm s-ta 6707619</t>
  </si>
  <si>
    <t>10 ltr</t>
  </si>
  <si>
    <t>Adata /preso/</t>
  </si>
  <si>
    <t>2001 06 15</t>
  </si>
  <si>
    <t>pvm s-ta 9525643</t>
  </si>
  <si>
    <t>Aerometras akumuliatoriaus</t>
  </si>
  <si>
    <t>2004 01 15</t>
  </si>
  <si>
    <t>2004 01 27</t>
  </si>
  <si>
    <t>Akiniai chimilux</t>
  </si>
  <si>
    <t>2004 01 30</t>
  </si>
  <si>
    <t>Akiniai monolux</t>
  </si>
  <si>
    <t>Akiniai suvirintojams 66320 24508</t>
  </si>
  <si>
    <t>pvm s-ta 3298221</t>
  </si>
  <si>
    <t>Akumuliatoriaus gnybtai</t>
  </si>
  <si>
    <t>Akumuliatoriaus įkrov.indikatorius</t>
  </si>
  <si>
    <t>Akumuliatoriaus jungtis</t>
  </si>
  <si>
    <t>2003 12 22</t>
  </si>
  <si>
    <t>Iš  viso  pas mane   yra   virš  4500 eilučių   prekių  pavadinimų  įjungi  filtrą  ir  randi  greitai o  sumas  ir  likučius pagal  formules excel skaičiuoja  kompas</t>
  </si>
  <si>
    <t>niu  kitų  mėnesiu  nepildau  ten  vėl  persikeli  lentelės  maketą  ir  į  lentelės  pradžia likučius iš  len telės  galo  per paste  special  užmeti  values  ir  perkelia</t>
  </si>
  <si>
    <t>niu  pirma  padarai copy.</t>
  </si>
  <si>
    <t>Paspaudusi  ant  skaičių   matysi   formules,  o  kur  jū  nėra  tai yra  įvesti  ranka,  arba  nukopijuoti.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</si>
</sst>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6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 quotePrefix="1">
      <alignment/>
    </xf>
    <xf numFmtId="49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RAKTORIU%20DETALES\My%20Documents\2003%20buhalterija\s&#261;skai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1"/>
      <sheetName val="12318"/>
      <sheetName val="200"/>
      <sheetName val="204"/>
      <sheetName val="240"/>
      <sheetName val="251"/>
      <sheetName val="271"/>
      <sheetName val="272"/>
      <sheetName val="291"/>
      <sheetName val="301 "/>
      <sheetName val="341"/>
      <sheetName val="343"/>
      <sheetName val="441"/>
      <sheetName val="450"/>
      <sheetName val="4701"/>
      <sheetName val="4703"/>
      <sheetName val="4704"/>
      <sheetName val="4705"/>
      <sheetName val="471"/>
      <sheetName val="472"/>
      <sheetName val="5000"/>
      <sheetName val="5050"/>
      <sheetName val="5051"/>
      <sheetName val="5052"/>
      <sheetName val="535"/>
      <sheetName val="6000"/>
      <sheetName val="6103"/>
      <sheetName val="6110"/>
      <sheetName val="6111"/>
      <sheetName val="6114"/>
      <sheetName val="61150"/>
      <sheetName val="6116"/>
      <sheetName val="6240"/>
      <sheetName val="6242"/>
    </sheetNames>
    <sheetDataSet>
      <sheetData sheetId="3">
        <row r="34">
          <cell r="C34">
            <v>389.57</v>
          </cell>
        </row>
        <row r="35">
          <cell r="C35">
            <v>4941.39</v>
          </cell>
        </row>
        <row r="36">
          <cell r="C36">
            <v>0</v>
          </cell>
        </row>
      </sheetData>
      <sheetData sheetId="4">
        <row r="32">
          <cell r="D32">
            <v>1461.52</v>
          </cell>
        </row>
        <row r="33">
          <cell r="C33">
            <v>922.07</v>
          </cell>
          <cell r="D33">
            <v>0</v>
          </cell>
        </row>
      </sheetData>
      <sheetData sheetId="6">
        <row r="32">
          <cell r="C32">
            <v>1461.52</v>
          </cell>
        </row>
        <row r="33">
          <cell r="C33">
            <v>7270</v>
          </cell>
          <cell r="D33">
            <v>8646.76</v>
          </cell>
        </row>
      </sheetData>
      <sheetData sheetId="7">
        <row r="32">
          <cell r="C32">
            <v>24464.45</v>
          </cell>
          <cell r="D32">
            <v>12220</v>
          </cell>
        </row>
        <row r="33">
          <cell r="C33">
            <v>0</v>
          </cell>
          <cell r="D33">
            <v>10272.75</v>
          </cell>
        </row>
      </sheetData>
      <sheetData sheetId="13">
        <row r="35">
          <cell r="D35">
            <v>4262.84</v>
          </cell>
        </row>
        <row r="36">
          <cell r="C36">
            <v>10080.3</v>
          </cell>
          <cell r="D36">
            <v>0</v>
          </cell>
        </row>
        <row r="37">
          <cell r="C37">
            <v>0</v>
          </cell>
          <cell r="D37">
            <v>6530.6</v>
          </cell>
        </row>
      </sheetData>
      <sheetData sheetId="15">
        <row r="30">
          <cell r="C30">
            <v>46.2</v>
          </cell>
        </row>
        <row r="31">
          <cell r="D31">
            <v>46.2</v>
          </cell>
        </row>
      </sheetData>
      <sheetData sheetId="16">
        <row r="31">
          <cell r="F31">
            <v>17.31</v>
          </cell>
        </row>
        <row r="32">
          <cell r="C32">
            <v>17.31</v>
          </cell>
        </row>
        <row r="33">
          <cell r="D33">
            <v>22.64</v>
          </cell>
        </row>
      </sheetData>
      <sheetData sheetId="17">
        <row r="32">
          <cell r="C32">
            <v>1.08</v>
          </cell>
        </row>
        <row r="33">
          <cell r="D33">
            <v>1.08</v>
          </cell>
        </row>
      </sheetData>
      <sheetData sheetId="18">
        <row r="30">
          <cell r="C30">
            <v>475.17</v>
          </cell>
        </row>
        <row r="31">
          <cell r="C31">
            <v>62.33</v>
          </cell>
          <cell r="D31">
            <v>537.5</v>
          </cell>
        </row>
      </sheetData>
      <sheetData sheetId="19">
        <row r="30">
          <cell r="C30">
            <v>182.76</v>
          </cell>
        </row>
        <row r="31">
          <cell r="D31">
            <v>182.76</v>
          </cell>
        </row>
      </sheetData>
      <sheetData sheetId="20">
        <row r="30">
          <cell r="F30">
            <v>13954.2</v>
          </cell>
        </row>
        <row r="31">
          <cell r="D31">
            <v>6764.07</v>
          </cell>
        </row>
        <row r="32">
          <cell r="D32">
            <v>781.41</v>
          </cell>
        </row>
      </sheetData>
      <sheetData sheetId="27">
        <row r="29">
          <cell r="C29">
            <v>593.02</v>
          </cell>
        </row>
      </sheetData>
      <sheetData sheetId="29">
        <row r="31">
          <cell r="C31">
            <v>704.13</v>
          </cell>
        </row>
      </sheetData>
      <sheetData sheetId="30">
        <row r="30">
          <cell r="C30">
            <v>17.59</v>
          </cell>
        </row>
      </sheetData>
      <sheetData sheetId="31">
        <row r="34">
          <cell r="C34">
            <v>302.27</v>
          </cell>
        </row>
        <row r="35">
          <cell r="C35">
            <v>21.73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pane ySplit="2580" topLeftCell="BM9" activePane="bottomLeft" state="split"/>
      <selection pane="topLeft" activeCell="A1" sqref="A1"/>
      <selection pane="bottomLeft" activeCell="C22" sqref="C22"/>
    </sheetView>
  </sheetViews>
  <sheetFormatPr defaultColWidth="9.140625" defaultRowHeight="12.75"/>
  <cols>
    <col min="1" max="1" width="10.140625" style="1" customWidth="1"/>
    <col min="2" max="2" width="7.140625" style="1" customWidth="1"/>
    <col min="3" max="3" width="30.28125" style="1" customWidth="1"/>
    <col min="4" max="4" width="8.140625" style="1" customWidth="1"/>
    <col min="5" max="5" width="9.140625" style="1" customWidth="1"/>
    <col min="6" max="6" width="8.00390625" style="1" customWidth="1"/>
    <col min="7" max="7" width="7.7109375" style="1" customWidth="1"/>
    <col min="8" max="8" width="9.00390625" style="1" customWidth="1"/>
    <col min="9" max="9" width="7.140625" style="1" customWidth="1"/>
    <col min="10" max="10" width="7.00390625" style="1" customWidth="1"/>
    <col min="11" max="11" width="6.8515625" style="1" customWidth="1"/>
    <col min="12" max="12" width="7.140625" style="1" customWidth="1"/>
    <col min="13" max="13" width="7.7109375" style="1" customWidth="1"/>
    <col min="14" max="16384" width="9.140625" style="1" customWidth="1"/>
  </cols>
  <sheetData>
    <row r="1" ht="12.75">
      <c r="A1" s="1" t="s">
        <v>0</v>
      </c>
    </row>
    <row r="3" ht="12.75">
      <c r="D3" s="1" t="s">
        <v>1</v>
      </c>
    </row>
    <row r="4" ht="12.75">
      <c r="A4" s="1" t="s">
        <v>2</v>
      </c>
    </row>
    <row r="5" spans="1:14" ht="12.75">
      <c r="A5" s="51" t="s">
        <v>3</v>
      </c>
      <c r="B5" s="44" t="s">
        <v>4</v>
      </c>
      <c r="C5" s="44" t="s">
        <v>5</v>
      </c>
      <c r="D5" s="44" t="s">
        <v>6</v>
      </c>
      <c r="E5" s="44"/>
      <c r="F5" s="46" t="s">
        <v>7</v>
      </c>
      <c r="G5" s="47"/>
      <c r="H5" s="47"/>
      <c r="I5" s="47"/>
      <c r="J5" s="47"/>
      <c r="K5" s="47"/>
      <c r="L5" s="47"/>
      <c r="M5" s="47"/>
      <c r="N5" s="48"/>
    </row>
    <row r="6" spans="1:14" ht="12.75" customHeight="1">
      <c r="A6" s="51"/>
      <c r="B6" s="44"/>
      <c r="C6" s="44"/>
      <c r="D6" s="44" t="s">
        <v>8</v>
      </c>
      <c r="E6" s="49" t="s">
        <v>9</v>
      </c>
      <c r="F6" s="44" t="s">
        <v>10</v>
      </c>
      <c r="G6" s="44" t="s">
        <v>11</v>
      </c>
      <c r="H6" s="51"/>
      <c r="I6" s="51" t="s">
        <v>12</v>
      </c>
      <c r="J6" s="51"/>
      <c r="K6" s="51"/>
      <c r="L6" s="51"/>
      <c r="M6" s="44" t="s">
        <v>13</v>
      </c>
      <c r="N6" s="45" t="s">
        <v>14</v>
      </c>
    </row>
    <row r="7" spans="1:14" ht="26.25" customHeight="1">
      <c r="A7" s="51"/>
      <c r="B7" s="44"/>
      <c r="C7" s="44"/>
      <c r="D7" s="44"/>
      <c r="E7" s="50"/>
      <c r="F7" s="44"/>
      <c r="G7" s="44"/>
      <c r="H7" s="51"/>
      <c r="I7" s="51"/>
      <c r="J7" s="51"/>
      <c r="K7" s="51"/>
      <c r="L7" s="51"/>
      <c r="M7" s="44"/>
      <c r="N7" s="45"/>
    </row>
    <row r="8" spans="1:14" ht="12.75">
      <c r="A8" s="46"/>
      <c r="B8" s="47"/>
      <c r="C8" s="48"/>
      <c r="D8" s="2">
        <v>272</v>
      </c>
      <c r="E8" s="2">
        <v>271</v>
      </c>
      <c r="F8" s="2">
        <v>240</v>
      </c>
      <c r="G8" s="2">
        <v>272</v>
      </c>
      <c r="H8" s="2">
        <v>5000</v>
      </c>
      <c r="I8" s="2">
        <v>5001</v>
      </c>
      <c r="J8" s="2">
        <v>4701</v>
      </c>
      <c r="K8" s="2">
        <v>450</v>
      </c>
      <c r="L8" s="2">
        <v>441</v>
      </c>
      <c r="M8" s="2">
        <v>5052</v>
      </c>
      <c r="N8" s="3"/>
    </row>
    <row r="9" spans="1:14" ht="12.75">
      <c r="A9" s="3" t="s">
        <v>15</v>
      </c>
      <c r="B9" s="4" t="s">
        <v>16</v>
      </c>
      <c r="C9" s="3" t="s">
        <v>17</v>
      </c>
      <c r="D9" s="3">
        <v>1200</v>
      </c>
      <c r="E9" s="3"/>
      <c r="F9" s="3"/>
      <c r="G9" s="3">
        <v>1200</v>
      </c>
      <c r="H9" s="3"/>
      <c r="I9" s="3"/>
      <c r="J9" s="3"/>
      <c r="K9" s="3"/>
      <c r="L9" s="3"/>
      <c r="M9" s="3"/>
      <c r="N9" s="3"/>
    </row>
    <row r="10" spans="1:14" ht="12.75">
      <c r="A10" s="3" t="s">
        <v>18</v>
      </c>
      <c r="B10" s="5" t="s">
        <v>19</v>
      </c>
      <c r="C10" s="3" t="s">
        <v>20</v>
      </c>
      <c r="D10" s="6"/>
      <c r="E10" s="6">
        <v>175.32</v>
      </c>
      <c r="F10" s="6">
        <v>175.32</v>
      </c>
      <c r="G10" s="3"/>
      <c r="H10" s="3"/>
      <c r="I10" s="3"/>
      <c r="J10" s="3"/>
      <c r="K10" s="3"/>
      <c r="L10" s="3"/>
      <c r="M10" s="3"/>
      <c r="N10" s="3"/>
    </row>
    <row r="11" spans="1:14" ht="12.75">
      <c r="A11" s="3" t="s">
        <v>18</v>
      </c>
      <c r="B11" s="5" t="s">
        <v>21</v>
      </c>
      <c r="C11" s="3" t="s">
        <v>17</v>
      </c>
      <c r="D11" s="3"/>
      <c r="E11" s="3">
        <v>200</v>
      </c>
      <c r="F11" s="3">
        <v>200</v>
      </c>
      <c r="G11" s="3"/>
      <c r="H11" s="3"/>
      <c r="I11" s="3"/>
      <c r="J11" s="3"/>
      <c r="K11" s="3"/>
      <c r="L11" s="3"/>
      <c r="M11" s="3"/>
      <c r="N11" s="3"/>
    </row>
    <row r="12" spans="1:14" ht="12.75">
      <c r="A12" s="3" t="s">
        <v>22</v>
      </c>
      <c r="B12" s="5" t="s">
        <v>23</v>
      </c>
      <c r="C12" s="3" t="s">
        <v>17</v>
      </c>
      <c r="D12" s="3">
        <v>1400</v>
      </c>
      <c r="E12" s="3"/>
      <c r="F12" s="3"/>
      <c r="G12" s="3">
        <v>1400</v>
      </c>
      <c r="H12" s="3"/>
      <c r="I12" s="3"/>
      <c r="J12" s="3"/>
      <c r="K12" s="3"/>
      <c r="L12" s="3"/>
      <c r="M12" s="3"/>
      <c r="N12" s="3"/>
    </row>
    <row r="13" spans="1:14" ht="12.75">
      <c r="A13" s="3" t="s">
        <v>22</v>
      </c>
      <c r="B13" s="5" t="s">
        <v>24</v>
      </c>
      <c r="C13" s="3"/>
      <c r="D13" s="3">
        <v>1000</v>
      </c>
      <c r="E13" s="3"/>
      <c r="F13" s="3"/>
      <c r="G13" s="3"/>
      <c r="H13" s="3"/>
      <c r="I13" s="3"/>
      <c r="J13" s="3"/>
      <c r="K13" s="3"/>
      <c r="L13" s="3">
        <v>1000</v>
      </c>
      <c r="M13" s="3"/>
      <c r="N13" s="3"/>
    </row>
    <row r="14" spans="1:14" ht="12.75">
      <c r="A14" s="3" t="s">
        <v>25</v>
      </c>
      <c r="B14" s="5" t="s">
        <v>26</v>
      </c>
      <c r="C14" s="3"/>
      <c r="D14" s="3"/>
      <c r="E14" s="3">
        <v>200</v>
      </c>
      <c r="F14" s="3">
        <v>200</v>
      </c>
      <c r="G14" s="3"/>
      <c r="H14" s="3"/>
      <c r="I14" s="3"/>
      <c r="J14" s="3"/>
      <c r="K14" s="3"/>
      <c r="L14" s="3"/>
      <c r="M14" s="3"/>
      <c r="N14" s="3"/>
    </row>
    <row r="15" spans="1:14" ht="12.75">
      <c r="A15" s="3" t="s">
        <v>27</v>
      </c>
      <c r="B15" s="5" t="s">
        <v>28</v>
      </c>
      <c r="C15" s="3"/>
      <c r="D15" s="3"/>
      <c r="E15" s="3">
        <v>229.5</v>
      </c>
      <c r="F15" s="3">
        <v>229.5</v>
      </c>
      <c r="G15" s="3"/>
      <c r="H15" s="3"/>
      <c r="I15" s="3"/>
      <c r="J15" s="3"/>
      <c r="K15" s="3"/>
      <c r="L15" s="3"/>
      <c r="M15" s="3"/>
      <c r="N15" s="3"/>
    </row>
    <row r="16" spans="1:14" ht="12.75">
      <c r="A16" s="3" t="s">
        <v>29</v>
      </c>
      <c r="B16" s="5" t="s">
        <v>30</v>
      </c>
      <c r="C16" s="3"/>
      <c r="D16" s="3">
        <v>1200</v>
      </c>
      <c r="E16" s="3"/>
      <c r="F16" s="3"/>
      <c r="G16" s="3">
        <v>1200</v>
      </c>
      <c r="H16" s="3"/>
      <c r="I16" s="3"/>
      <c r="J16" s="3"/>
      <c r="K16" s="3"/>
      <c r="L16" s="3"/>
      <c r="M16" s="3"/>
      <c r="N16" s="3"/>
    </row>
    <row r="17" spans="1:14" ht="12.75">
      <c r="A17" s="3" t="s">
        <v>29</v>
      </c>
      <c r="B17" s="5" t="s">
        <v>31</v>
      </c>
      <c r="C17" s="3"/>
      <c r="D17" s="3"/>
      <c r="E17" s="3">
        <v>461.2</v>
      </c>
      <c r="F17" s="3">
        <v>461.2</v>
      </c>
      <c r="G17" s="3"/>
      <c r="H17" s="3"/>
      <c r="I17" s="3"/>
      <c r="J17" s="3"/>
      <c r="K17" s="3"/>
      <c r="L17" s="3"/>
      <c r="M17" s="3"/>
      <c r="N17" s="3"/>
    </row>
    <row r="18" spans="1:14" ht="12.75">
      <c r="A18" s="3" t="s">
        <v>32</v>
      </c>
      <c r="B18" s="5" t="s">
        <v>33</v>
      </c>
      <c r="C18" s="3"/>
      <c r="D18" s="3"/>
      <c r="E18" s="3">
        <v>99</v>
      </c>
      <c r="F18" s="3">
        <v>99</v>
      </c>
      <c r="G18" s="3"/>
      <c r="H18" s="3"/>
      <c r="I18" s="3"/>
      <c r="J18" s="3"/>
      <c r="K18" s="3"/>
      <c r="L18" s="3"/>
      <c r="M18" s="3"/>
      <c r="N18" s="3"/>
    </row>
    <row r="19" spans="1:14" ht="12.75">
      <c r="A19" s="3" t="s">
        <v>32</v>
      </c>
      <c r="B19" s="5" t="s">
        <v>34</v>
      </c>
      <c r="C19" s="3"/>
      <c r="D19" s="3"/>
      <c r="E19" s="3">
        <v>492.3</v>
      </c>
      <c r="F19" s="3">
        <v>492.3</v>
      </c>
      <c r="G19" s="3"/>
      <c r="H19" s="3"/>
      <c r="I19" s="3"/>
      <c r="J19" s="3"/>
      <c r="K19" s="3"/>
      <c r="L19" s="3"/>
      <c r="M19" s="3"/>
      <c r="N19" s="3"/>
    </row>
    <row r="20" spans="1:14" ht="12.75">
      <c r="A20" s="3" t="s">
        <v>32</v>
      </c>
      <c r="B20" s="5" t="s">
        <v>35</v>
      </c>
      <c r="C20" s="3"/>
      <c r="D20" s="3"/>
      <c r="E20" s="3">
        <v>255</v>
      </c>
      <c r="F20" s="3">
        <v>255</v>
      </c>
      <c r="G20" s="3"/>
      <c r="H20" s="3"/>
      <c r="I20" s="3"/>
      <c r="J20" s="3"/>
      <c r="K20" s="3"/>
      <c r="L20" s="3"/>
      <c r="M20" s="3"/>
      <c r="N20" s="3"/>
    </row>
    <row r="21" spans="1:14" ht="12.75">
      <c r="A21" s="3" t="s">
        <v>32</v>
      </c>
      <c r="B21" s="5" t="s">
        <v>36</v>
      </c>
      <c r="C21" s="3"/>
      <c r="D21" s="3"/>
      <c r="E21" s="3">
        <v>91.4</v>
      </c>
      <c r="F21" s="3">
        <v>91.4</v>
      </c>
      <c r="G21" s="3"/>
      <c r="H21" s="3"/>
      <c r="I21" s="3"/>
      <c r="J21" s="3"/>
      <c r="K21" s="3"/>
      <c r="L21" s="3"/>
      <c r="M21" s="3"/>
      <c r="N21" s="3"/>
    </row>
    <row r="22" spans="1:14" ht="12.75">
      <c r="A22" s="3" t="s">
        <v>37</v>
      </c>
      <c r="B22" s="5" t="s">
        <v>38</v>
      </c>
      <c r="C22" s="3"/>
      <c r="D22" s="3">
        <v>1900</v>
      </c>
      <c r="E22" s="3"/>
      <c r="F22" s="3"/>
      <c r="G22" s="3">
        <v>1900</v>
      </c>
      <c r="H22" s="3"/>
      <c r="I22" s="3"/>
      <c r="J22" s="3"/>
      <c r="K22" s="3"/>
      <c r="L22" s="3"/>
      <c r="M22" s="3"/>
      <c r="N22" s="3"/>
    </row>
    <row r="23" spans="1:14" ht="12.75">
      <c r="A23" s="3" t="s">
        <v>37</v>
      </c>
      <c r="B23" s="5" t="s">
        <v>39</v>
      </c>
      <c r="C23" s="3"/>
      <c r="D23" s="3"/>
      <c r="E23" s="3">
        <v>320.6</v>
      </c>
      <c r="F23" s="3">
        <v>320.6</v>
      </c>
      <c r="G23" s="3"/>
      <c r="H23" s="3"/>
      <c r="I23" s="3"/>
      <c r="J23" s="3"/>
      <c r="K23" s="3"/>
      <c r="L23" s="3"/>
      <c r="M23" s="3"/>
      <c r="N23" s="3"/>
    </row>
    <row r="24" spans="1:14" ht="12.75">
      <c r="A24" s="3" t="s">
        <v>40</v>
      </c>
      <c r="B24" s="5" t="s">
        <v>41</v>
      </c>
      <c r="C24" s="3"/>
      <c r="D24" s="3"/>
      <c r="E24" s="3">
        <v>489.12</v>
      </c>
      <c r="F24" s="3">
        <v>489.12</v>
      </c>
      <c r="G24" s="3"/>
      <c r="H24" s="3"/>
      <c r="I24" s="3"/>
      <c r="J24" s="3"/>
      <c r="K24" s="3"/>
      <c r="L24" s="3"/>
      <c r="M24" s="3"/>
      <c r="N24" s="3"/>
    </row>
    <row r="25" spans="1:14" ht="12.75">
      <c r="A25" s="3" t="s">
        <v>40</v>
      </c>
      <c r="B25" s="7">
        <v>287</v>
      </c>
      <c r="C25" s="3"/>
      <c r="D25" s="6"/>
      <c r="E25" s="6">
        <v>153.3</v>
      </c>
      <c r="F25" s="3">
        <v>153.3</v>
      </c>
      <c r="G25" s="3"/>
      <c r="H25" s="3"/>
      <c r="I25" s="3"/>
      <c r="J25" s="3"/>
      <c r="K25" s="3"/>
      <c r="L25" s="3"/>
      <c r="M25" s="3"/>
      <c r="N25" s="3"/>
    </row>
    <row r="26" spans="1:14" ht="12.75">
      <c r="A26" s="3" t="s">
        <v>42</v>
      </c>
      <c r="B26" s="5" t="s">
        <v>43</v>
      </c>
      <c r="C26" s="3"/>
      <c r="D26" s="3">
        <v>1700</v>
      </c>
      <c r="E26" s="3"/>
      <c r="F26" s="3"/>
      <c r="G26" s="3">
        <v>1700</v>
      </c>
      <c r="H26" s="3"/>
      <c r="I26" s="3"/>
      <c r="J26" s="3"/>
      <c r="K26" s="3"/>
      <c r="L26" s="3"/>
      <c r="M26" s="3"/>
      <c r="N26" s="3"/>
    </row>
    <row r="27" spans="1:14" ht="12.75">
      <c r="A27" s="3" t="s">
        <v>44</v>
      </c>
      <c r="B27" s="5" t="s">
        <v>45</v>
      </c>
      <c r="C27" s="3"/>
      <c r="D27" s="3"/>
      <c r="E27" s="3">
        <v>1165.78</v>
      </c>
      <c r="F27" s="3">
        <v>1165.78</v>
      </c>
      <c r="G27" s="3"/>
      <c r="H27" s="3"/>
      <c r="I27" s="3"/>
      <c r="J27" s="3"/>
      <c r="K27" s="3"/>
      <c r="L27" s="3"/>
      <c r="M27" s="3"/>
      <c r="N27" s="3"/>
    </row>
    <row r="28" spans="1:14" ht="12.75">
      <c r="A28" s="3" t="s">
        <v>46</v>
      </c>
      <c r="B28" s="5" t="s">
        <v>47</v>
      </c>
      <c r="C28" s="3"/>
      <c r="D28" s="3">
        <v>1480</v>
      </c>
      <c r="E28" s="3"/>
      <c r="F28" s="3"/>
      <c r="G28" s="3">
        <v>1480</v>
      </c>
      <c r="H28" s="3"/>
      <c r="I28" s="3"/>
      <c r="J28" s="3"/>
      <c r="K28" s="3"/>
      <c r="L28" s="3"/>
      <c r="M28" s="3"/>
      <c r="N28" s="3"/>
    </row>
    <row r="29" spans="1:14" ht="12.75">
      <c r="A29" s="3" t="s">
        <v>48</v>
      </c>
      <c r="B29" s="5" t="s">
        <v>49</v>
      </c>
      <c r="C29" s="3"/>
      <c r="D29" s="3"/>
      <c r="E29" s="3">
        <v>273.92</v>
      </c>
      <c r="F29" s="3">
        <v>273.92</v>
      </c>
      <c r="G29" s="3"/>
      <c r="H29" s="3"/>
      <c r="I29" s="3"/>
      <c r="J29" s="3"/>
      <c r="K29" s="3"/>
      <c r="L29" s="3"/>
      <c r="M29" s="3"/>
      <c r="N29" s="3"/>
    </row>
    <row r="30" spans="1:14" ht="12.75">
      <c r="A30" s="3" t="s">
        <v>50</v>
      </c>
      <c r="B30" s="5" t="s">
        <v>51</v>
      </c>
      <c r="C30" s="3"/>
      <c r="D30" s="3">
        <v>1900</v>
      </c>
      <c r="E30" s="3"/>
      <c r="F30" s="3"/>
      <c r="G30" s="3">
        <v>1900</v>
      </c>
      <c r="H30" s="3"/>
      <c r="I30" s="3"/>
      <c r="J30" s="3"/>
      <c r="K30" s="3"/>
      <c r="L30" s="3"/>
      <c r="M30" s="3"/>
      <c r="N30" s="3"/>
    </row>
    <row r="31" spans="1:14" ht="12.75">
      <c r="A31" s="3" t="s">
        <v>50</v>
      </c>
      <c r="B31" s="5" t="s">
        <v>52</v>
      </c>
      <c r="C31" s="3"/>
      <c r="D31" s="3"/>
      <c r="E31" s="3">
        <v>164</v>
      </c>
      <c r="F31" s="3">
        <v>164</v>
      </c>
      <c r="G31" s="3"/>
      <c r="H31" s="3"/>
      <c r="I31" s="3"/>
      <c r="J31" s="3"/>
      <c r="K31" s="3"/>
      <c r="L31" s="3"/>
      <c r="M31" s="3"/>
      <c r="N31" s="3"/>
    </row>
    <row r="32" spans="1:14" ht="12.75">
      <c r="A32" s="8" t="s">
        <v>53</v>
      </c>
      <c r="B32" s="9" t="s">
        <v>54</v>
      </c>
      <c r="C32" s="3"/>
      <c r="D32" s="8">
        <v>1700</v>
      </c>
      <c r="E32" s="8"/>
      <c r="F32" s="8"/>
      <c r="G32" s="8">
        <v>1700</v>
      </c>
      <c r="H32" s="8"/>
      <c r="I32" s="8"/>
      <c r="J32" s="8"/>
      <c r="K32" s="8"/>
      <c r="L32" s="8"/>
      <c r="M32" s="8"/>
      <c r="N32" s="8"/>
    </row>
    <row r="33" spans="1:14" ht="12.75">
      <c r="A33" s="8" t="s">
        <v>53</v>
      </c>
      <c r="B33" s="8">
        <v>1034</v>
      </c>
      <c r="C33" s="8"/>
      <c r="D33" s="8"/>
      <c r="E33" s="8">
        <v>499.1</v>
      </c>
      <c r="F33" s="8">
        <v>499.1</v>
      </c>
      <c r="G33" s="8"/>
      <c r="H33" s="8"/>
      <c r="I33" s="8"/>
      <c r="J33" s="8"/>
      <c r="K33" s="8"/>
      <c r="L33" s="8"/>
      <c r="M33" s="8"/>
      <c r="N33" s="8"/>
    </row>
    <row r="34" spans="1:14" ht="12.75">
      <c r="A34" s="8" t="s">
        <v>55</v>
      </c>
      <c r="B34" s="9" t="s">
        <v>56</v>
      </c>
      <c r="C34" s="3"/>
      <c r="D34" s="8"/>
      <c r="E34" s="8">
        <v>770</v>
      </c>
      <c r="F34" s="8">
        <v>770</v>
      </c>
      <c r="G34" s="8"/>
      <c r="H34" s="8"/>
      <c r="I34" s="8"/>
      <c r="J34" s="8"/>
      <c r="K34" s="8"/>
      <c r="L34" s="8"/>
      <c r="M34" s="8"/>
      <c r="N34" s="8"/>
    </row>
    <row r="35" spans="1:14" ht="12.75">
      <c r="A35" s="8" t="s">
        <v>55</v>
      </c>
      <c r="B35" s="8">
        <v>863</v>
      </c>
      <c r="C35" s="8"/>
      <c r="D35" s="8"/>
      <c r="E35" s="8">
        <v>136.4</v>
      </c>
      <c r="F35" s="8">
        <v>136.4</v>
      </c>
      <c r="G35" s="8"/>
      <c r="H35" s="8"/>
      <c r="I35" s="8"/>
      <c r="J35" s="8"/>
      <c r="K35" s="8"/>
      <c r="L35" s="8"/>
      <c r="M35" s="8"/>
      <c r="N35" s="8"/>
    </row>
    <row r="36" spans="1:14" ht="12.75">
      <c r="A36" s="8" t="s">
        <v>55</v>
      </c>
      <c r="B36" s="8">
        <v>2587</v>
      </c>
      <c r="C36" s="8"/>
      <c r="D36" s="8"/>
      <c r="E36" s="8">
        <v>418.3</v>
      </c>
      <c r="F36" s="8">
        <v>418.3</v>
      </c>
      <c r="G36" s="8"/>
      <c r="H36" s="8"/>
      <c r="I36" s="8"/>
      <c r="J36" s="8"/>
      <c r="K36" s="8"/>
      <c r="L36" s="8"/>
      <c r="M36" s="8"/>
      <c r="N36" s="8"/>
    </row>
    <row r="37" spans="1:14" ht="12.75">
      <c r="A37" s="8" t="s">
        <v>57</v>
      </c>
      <c r="B37" s="9" t="s">
        <v>58</v>
      </c>
      <c r="C37" s="3"/>
      <c r="D37" s="8">
        <v>560</v>
      </c>
      <c r="E37" s="8"/>
      <c r="F37" s="8"/>
      <c r="G37" s="8">
        <v>560</v>
      </c>
      <c r="H37" s="8"/>
      <c r="I37" s="8"/>
      <c r="J37" s="8"/>
      <c r="K37" s="8"/>
      <c r="L37" s="8"/>
      <c r="M37" s="8"/>
      <c r="N37" s="8"/>
    </row>
    <row r="38" spans="1:14" ht="12.75">
      <c r="A38" s="8" t="s">
        <v>57</v>
      </c>
      <c r="B38" s="8">
        <v>338</v>
      </c>
      <c r="C38" s="8"/>
      <c r="D38" s="8"/>
      <c r="E38" s="8">
        <v>822.85</v>
      </c>
      <c r="F38" s="8">
        <v>822.85</v>
      </c>
      <c r="G38" s="8"/>
      <c r="H38" s="8"/>
      <c r="I38" s="8"/>
      <c r="J38" s="8"/>
      <c r="K38" s="8"/>
      <c r="L38" s="8"/>
      <c r="M38" s="8"/>
      <c r="N38" s="8"/>
    </row>
    <row r="39" spans="1:14" ht="12.75">
      <c r="A39" s="8" t="s">
        <v>57</v>
      </c>
      <c r="B39" s="8">
        <v>610</v>
      </c>
      <c r="C39" s="8"/>
      <c r="D39" s="8"/>
      <c r="E39" s="8">
        <v>66.35</v>
      </c>
      <c r="F39" s="8">
        <v>66.35</v>
      </c>
      <c r="G39" s="8"/>
      <c r="H39" s="8"/>
      <c r="I39" s="8"/>
      <c r="J39" s="8"/>
      <c r="K39" s="8"/>
      <c r="L39" s="8"/>
      <c r="M39" s="8"/>
      <c r="N39" s="8"/>
    </row>
    <row r="40" spans="3:14" ht="12.75">
      <c r="C40" s="1" t="s">
        <v>59</v>
      </c>
      <c r="D40" s="10">
        <f aca="true" t="shared" si="0" ref="D40:N40">SUM(D9:D33)</f>
        <v>13480</v>
      </c>
      <c r="E40" s="10">
        <f t="shared" si="0"/>
        <v>5269.54</v>
      </c>
      <c r="F40" s="10">
        <f t="shared" si="0"/>
        <v>5269.54</v>
      </c>
      <c r="G40" s="10">
        <f t="shared" si="0"/>
        <v>12480</v>
      </c>
      <c r="H40" s="10">
        <f t="shared" si="0"/>
        <v>0</v>
      </c>
      <c r="I40" s="10">
        <f t="shared" si="0"/>
        <v>0</v>
      </c>
      <c r="J40" s="10">
        <f t="shared" si="0"/>
        <v>0</v>
      </c>
      <c r="K40" s="10">
        <f t="shared" si="0"/>
        <v>0</v>
      </c>
      <c r="L40" s="10">
        <f t="shared" si="0"/>
        <v>1000</v>
      </c>
      <c r="M40" s="10">
        <f t="shared" si="0"/>
        <v>0</v>
      </c>
      <c r="N40" s="10">
        <f t="shared" si="0"/>
        <v>0</v>
      </c>
    </row>
    <row r="41" spans="3:6" ht="12.75">
      <c r="C41" s="1" t="s">
        <v>60</v>
      </c>
      <c r="D41" s="10">
        <f>+D40+E40</f>
        <v>18749.54</v>
      </c>
      <c r="F41" s="10">
        <f>+F40+G40+H40+I40+J40+K40+L40+M40+N40</f>
        <v>18749.54</v>
      </c>
    </row>
    <row r="42" spans="4:7" ht="12.75">
      <c r="D42" s="10"/>
      <c r="F42" s="10"/>
      <c r="G42" s="10"/>
    </row>
    <row r="43" spans="4:8" ht="12.75">
      <c r="D43" s="10"/>
      <c r="G43" s="10"/>
      <c r="H43" s="10"/>
    </row>
    <row r="44" ht="12.75">
      <c r="H44" s="11"/>
    </row>
    <row r="45" ht="12.75">
      <c r="H45" s="10"/>
    </row>
  </sheetData>
  <mergeCells count="17">
    <mergeCell ref="J6:J7"/>
    <mergeCell ref="K6:K7"/>
    <mergeCell ref="L6:L7"/>
    <mergeCell ref="A5:A7"/>
    <mergeCell ref="B5:B7"/>
    <mergeCell ref="C5:C7"/>
    <mergeCell ref="D5:E5"/>
    <mergeCell ref="M6:M7"/>
    <mergeCell ref="N6:N7"/>
    <mergeCell ref="A8:C8"/>
    <mergeCell ref="F5:N5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9"/>
  <sheetViews>
    <sheetView workbookViewId="0" topLeftCell="A1">
      <pane ySplit="2805" topLeftCell="BM8" activePane="topLeft" state="split"/>
      <selection pane="topLeft" activeCell="C5" sqref="C5:C7"/>
      <selection pane="bottomLeft" activeCell="A8" sqref="A8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25.28125" style="1" customWidth="1"/>
    <col min="4" max="4" width="7.421875" style="1" customWidth="1"/>
    <col min="5" max="5" width="8.00390625" style="1" customWidth="1"/>
    <col min="6" max="6" width="7.140625" style="1" customWidth="1"/>
    <col min="7" max="7" width="8.28125" style="1" customWidth="1"/>
    <col min="8" max="8" width="7.421875" style="1" customWidth="1"/>
    <col min="9" max="9" width="7.00390625" style="1" customWidth="1"/>
    <col min="10" max="10" width="6.421875" style="1" customWidth="1"/>
    <col min="11" max="12" width="6.8515625" style="1" customWidth="1"/>
    <col min="13" max="13" width="7.8515625" style="1" customWidth="1"/>
    <col min="14" max="14" width="7.57421875" style="1" customWidth="1"/>
    <col min="15" max="15" width="6.28125" style="1" customWidth="1"/>
    <col min="16" max="16" width="7.140625" style="1" customWidth="1"/>
    <col min="17" max="17" width="6.57421875" style="1" customWidth="1"/>
    <col min="18" max="18" width="6.28125" style="1" customWidth="1"/>
    <col min="19" max="19" width="7.7109375" style="1" customWidth="1"/>
    <col min="20" max="20" width="6.57421875" style="1" customWidth="1"/>
    <col min="21" max="16384" width="9.140625" style="1" customWidth="1"/>
  </cols>
  <sheetData>
    <row r="1" ht="12.75">
      <c r="A1" s="1" t="s">
        <v>61</v>
      </c>
    </row>
    <row r="3" ht="12.75">
      <c r="D3" s="1" t="s">
        <v>62</v>
      </c>
    </row>
    <row r="4" ht="12.75">
      <c r="A4" s="1" t="s">
        <v>63</v>
      </c>
    </row>
    <row r="5" spans="1:20" ht="12.75" customHeight="1">
      <c r="A5" s="44" t="s">
        <v>3</v>
      </c>
      <c r="B5" s="44" t="s">
        <v>64</v>
      </c>
      <c r="C5" s="44" t="s">
        <v>5</v>
      </c>
      <c r="D5" s="44" t="s">
        <v>7</v>
      </c>
      <c r="E5" s="44"/>
      <c r="F5" s="52" t="s">
        <v>6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4"/>
    </row>
    <row r="6" spans="1:20" ht="51" customHeight="1">
      <c r="A6" s="44"/>
      <c r="B6" s="44"/>
      <c r="C6" s="44"/>
      <c r="D6" s="49" t="s">
        <v>11</v>
      </c>
      <c r="E6" s="49" t="s">
        <v>65</v>
      </c>
      <c r="F6" s="49" t="s">
        <v>65</v>
      </c>
      <c r="G6" s="49" t="s">
        <v>66</v>
      </c>
      <c r="H6" s="49" t="s">
        <v>67</v>
      </c>
      <c r="I6" s="49" t="s">
        <v>68</v>
      </c>
      <c r="J6" s="49" t="s">
        <v>69</v>
      </c>
      <c r="K6" s="49" t="s">
        <v>70</v>
      </c>
      <c r="L6" s="49" t="s">
        <v>71</v>
      </c>
      <c r="M6" s="49" t="s">
        <v>72</v>
      </c>
      <c r="N6" s="44" t="s">
        <v>73</v>
      </c>
      <c r="O6" s="49" t="s">
        <v>74</v>
      </c>
      <c r="P6" s="49" t="s">
        <v>75</v>
      </c>
      <c r="Q6" s="44"/>
      <c r="R6" s="44"/>
      <c r="S6" s="49" t="s">
        <v>76</v>
      </c>
      <c r="T6" s="44" t="s">
        <v>77</v>
      </c>
    </row>
    <row r="7" spans="1:20" ht="2.25" customHeight="1">
      <c r="A7" s="44"/>
      <c r="B7" s="44"/>
      <c r="C7" s="44"/>
      <c r="D7" s="50"/>
      <c r="E7" s="50"/>
      <c r="F7" s="50"/>
      <c r="G7" s="50"/>
      <c r="H7" s="50"/>
      <c r="I7" s="50"/>
      <c r="J7" s="50"/>
      <c r="K7" s="50"/>
      <c r="L7" s="50"/>
      <c r="M7" s="50"/>
      <c r="N7" s="44"/>
      <c r="O7" s="50"/>
      <c r="P7" s="50"/>
      <c r="Q7" s="44"/>
      <c r="R7" s="44"/>
      <c r="S7" s="50"/>
      <c r="T7" s="44"/>
    </row>
    <row r="8" spans="1:20" ht="12.75">
      <c r="A8" s="46"/>
      <c r="B8" s="47"/>
      <c r="C8" s="48"/>
      <c r="D8" s="12">
        <v>272</v>
      </c>
      <c r="E8" s="2">
        <v>271</v>
      </c>
      <c r="F8" s="12">
        <v>271</v>
      </c>
      <c r="G8" s="2">
        <v>450</v>
      </c>
      <c r="H8" s="2">
        <v>4705</v>
      </c>
      <c r="I8" s="12">
        <v>204</v>
      </c>
      <c r="J8" s="12">
        <v>251</v>
      </c>
      <c r="K8" s="12">
        <v>6116</v>
      </c>
      <c r="L8" s="2">
        <v>6103</v>
      </c>
      <c r="M8" s="2">
        <v>4704</v>
      </c>
      <c r="N8" s="2">
        <v>4703</v>
      </c>
      <c r="O8" s="2">
        <v>472</v>
      </c>
      <c r="P8" s="2">
        <v>471</v>
      </c>
      <c r="Q8" s="2">
        <v>343</v>
      </c>
      <c r="R8" s="2">
        <v>441</v>
      </c>
      <c r="S8" s="2">
        <v>200</v>
      </c>
      <c r="T8" s="2">
        <v>291</v>
      </c>
    </row>
    <row r="9" spans="1:20" ht="12.75">
      <c r="A9" s="3" t="s">
        <v>18</v>
      </c>
      <c r="B9" s="3">
        <v>520</v>
      </c>
      <c r="C9" s="3" t="s">
        <v>78</v>
      </c>
      <c r="D9" s="6"/>
      <c r="E9" s="6">
        <v>1421.07</v>
      </c>
      <c r="F9" s="6"/>
      <c r="G9" s="6">
        <v>1421.07</v>
      </c>
      <c r="H9" s="3"/>
      <c r="I9" s="3"/>
      <c r="J9" s="3"/>
      <c r="K9" s="6"/>
      <c r="L9" s="3"/>
      <c r="M9" s="3"/>
      <c r="N9" s="3"/>
      <c r="O9" s="3"/>
      <c r="P9" s="3"/>
      <c r="Q9" s="3"/>
      <c r="R9" s="3"/>
      <c r="S9" s="3"/>
      <c r="T9" s="3"/>
    </row>
    <row r="10" spans="1:20" ht="12.75">
      <c r="A10" s="3" t="s">
        <v>18</v>
      </c>
      <c r="B10" s="3">
        <v>521</v>
      </c>
      <c r="C10" s="3"/>
      <c r="D10" s="6"/>
      <c r="E10" s="6">
        <v>116.82</v>
      </c>
      <c r="F10" s="6"/>
      <c r="G10" s="6">
        <v>116.82</v>
      </c>
      <c r="H10" s="3"/>
      <c r="I10" s="3"/>
      <c r="J10" s="3"/>
      <c r="K10" s="6"/>
      <c r="L10" s="3"/>
      <c r="M10" s="3"/>
      <c r="N10" s="3"/>
      <c r="O10" s="3"/>
      <c r="P10" s="3"/>
      <c r="Q10" s="3"/>
      <c r="R10" s="3"/>
      <c r="S10" s="3"/>
      <c r="T10" s="3"/>
    </row>
    <row r="11" spans="1:20" ht="12.75">
      <c r="A11" s="3" t="s">
        <v>18</v>
      </c>
      <c r="B11" s="3">
        <v>330</v>
      </c>
      <c r="C11" s="3"/>
      <c r="D11" s="6"/>
      <c r="E11" s="6">
        <f>0.8+0.8+1.2</f>
        <v>2.8</v>
      </c>
      <c r="F11" s="6"/>
      <c r="G11" s="6"/>
      <c r="H11" s="3"/>
      <c r="I11" s="3"/>
      <c r="J11" s="3"/>
      <c r="K11" s="6">
        <v>2.8</v>
      </c>
      <c r="L11" s="3"/>
      <c r="M11" s="3"/>
      <c r="N11" s="3"/>
      <c r="O11" s="3"/>
      <c r="P11" s="3"/>
      <c r="Q11" s="3"/>
      <c r="R11" s="3"/>
      <c r="S11" s="3"/>
      <c r="T11" s="3"/>
    </row>
    <row r="12" spans="1:20" ht="12.75">
      <c r="A12" s="3" t="s">
        <v>22</v>
      </c>
      <c r="B12" s="3">
        <v>132</v>
      </c>
      <c r="C12" s="3"/>
      <c r="D12" s="6">
        <v>700</v>
      </c>
      <c r="E12" s="6"/>
      <c r="F12" s="6">
        <v>700</v>
      </c>
      <c r="G12" s="6"/>
      <c r="H12" s="3"/>
      <c r="I12" s="3"/>
      <c r="J12" s="3"/>
      <c r="K12" s="6"/>
      <c r="L12" s="3"/>
      <c r="M12" s="3"/>
      <c r="N12" s="3"/>
      <c r="O12" s="3"/>
      <c r="P12" s="3"/>
      <c r="Q12" s="3"/>
      <c r="R12" s="3"/>
      <c r="S12" s="3"/>
      <c r="T12" s="3"/>
    </row>
    <row r="13" spans="1:20" ht="13.5" customHeight="1">
      <c r="A13" s="3" t="s">
        <v>22</v>
      </c>
      <c r="B13" s="3">
        <v>522</v>
      </c>
      <c r="C13" s="8"/>
      <c r="D13" s="6"/>
      <c r="E13" s="6">
        <v>382.73</v>
      </c>
      <c r="F13" s="6"/>
      <c r="G13" s="6">
        <v>382.73</v>
      </c>
      <c r="H13" s="3"/>
      <c r="I13" s="3"/>
      <c r="J13" s="3"/>
      <c r="K13" s="6"/>
      <c r="L13" s="3"/>
      <c r="M13" s="3"/>
      <c r="N13" s="3"/>
      <c r="O13" s="3"/>
      <c r="P13" s="3"/>
      <c r="Q13" s="3"/>
      <c r="R13" s="3"/>
      <c r="S13" s="3"/>
      <c r="T13" s="3"/>
    </row>
    <row r="14" spans="1:20" ht="12.75">
      <c r="A14" s="3" t="s">
        <v>22</v>
      </c>
      <c r="B14" s="3">
        <v>524</v>
      </c>
      <c r="C14" s="3" t="s">
        <v>78</v>
      </c>
      <c r="D14" s="6"/>
      <c r="E14" s="6">
        <v>170.1</v>
      </c>
      <c r="F14" s="6"/>
      <c r="G14" s="6">
        <v>170.1</v>
      </c>
      <c r="H14" s="3"/>
      <c r="I14" s="3"/>
      <c r="J14" s="3"/>
      <c r="K14" s="6"/>
      <c r="L14" s="3"/>
      <c r="M14" s="3"/>
      <c r="N14" s="3"/>
      <c r="O14" s="3"/>
      <c r="P14" s="3"/>
      <c r="Q14" s="3"/>
      <c r="R14" s="3"/>
      <c r="S14" s="3"/>
      <c r="T14" s="3"/>
    </row>
    <row r="15" spans="1:20" ht="12.75">
      <c r="A15" s="3" t="s">
        <v>22</v>
      </c>
      <c r="B15" s="3">
        <v>523</v>
      </c>
      <c r="C15" s="3"/>
      <c r="D15" s="6"/>
      <c r="E15" s="6">
        <v>576.09</v>
      </c>
      <c r="F15" s="6"/>
      <c r="G15" s="6">
        <v>576.09</v>
      </c>
      <c r="H15" s="3"/>
      <c r="I15" s="3"/>
      <c r="J15" s="3"/>
      <c r="K15" s="6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3" t="s">
        <v>22</v>
      </c>
      <c r="B16" s="3">
        <v>331</v>
      </c>
      <c r="C16" s="3"/>
      <c r="D16" s="6"/>
      <c r="E16" s="6">
        <f>0.8+0.8+0.8</f>
        <v>2.4000000000000004</v>
      </c>
      <c r="F16" s="6"/>
      <c r="G16" s="6"/>
      <c r="H16" s="3"/>
      <c r="I16" s="3"/>
      <c r="J16" s="3"/>
      <c r="K16" s="6">
        <v>2.4</v>
      </c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3" t="s">
        <v>25</v>
      </c>
      <c r="B17" s="3"/>
      <c r="C17" s="3"/>
      <c r="D17" s="6"/>
      <c r="E17" s="6">
        <v>55.62</v>
      </c>
      <c r="F17" s="6"/>
      <c r="G17" s="6">
        <v>55.62</v>
      </c>
      <c r="H17" s="3"/>
      <c r="I17" s="3"/>
      <c r="J17" s="3"/>
      <c r="K17" s="6"/>
      <c r="L17" s="3"/>
      <c r="M17" s="3"/>
      <c r="N17" s="3"/>
      <c r="O17" s="3"/>
      <c r="P17" s="3"/>
      <c r="Q17" s="3"/>
      <c r="R17" s="3"/>
      <c r="S17" s="3"/>
      <c r="T17" s="3"/>
    </row>
    <row r="18" spans="1:20" ht="12" customHeight="1">
      <c r="A18" s="3" t="s">
        <v>25</v>
      </c>
      <c r="B18" s="3">
        <v>332</v>
      </c>
      <c r="C18" s="3"/>
      <c r="D18" s="6"/>
      <c r="E18" s="6">
        <v>1.2</v>
      </c>
      <c r="F18" s="6"/>
      <c r="G18" s="6"/>
      <c r="H18" s="3"/>
      <c r="I18" s="3"/>
      <c r="J18" s="3"/>
      <c r="K18" s="6">
        <v>1.2</v>
      </c>
      <c r="L18" s="3"/>
      <c r="M18" s="3"/>
      <c r="N18" s="3"/>
      <c r="O18" s="3"/>
      <c r="P18" s="3"/>
      <c r="Q18" s="3"/>
      <c r="R18" s="3"/>
      <c r="S18" s="3"/>
      <c r="T18" s="3"/>
    </row>
    <row r="19" spans="1:20" ht="12.75">
      <c r="A19" s="3" t="s">
        <v>25</v>
      </c>
      <c r="B19" s="3">
        <v>133</v>
      </c>
      <c r="C19" s="3"/>
      <c r="D19" s="6">
        <v>53.49</v>
      </c>
      <c r="E19" s="6"/>
      <c r="F19" s="6"/>
      <c r="G19" s="6"/>
      <c r="H19" s="3"/>
      <c r="I19" s="3"/>
      <c r="J19" s="3">
        <v>8.16</v>
      </c>
      <c r="K19" s="6"/>
      <c r="L19" s="3"/>
      <c r="M19" s="3"/>
      <c r="N19" s="3"/>
      <c r="O19" s="3"/>
      <c r="P19" s="3"/>
      <c r="Q19" s="3"/>
      <c r="R19" s="3"/>
      <c r="S19" s="3">
        <v>45.33</v>
      </c>
      <c r="T19" s="3"/>
    </row>
    <row r="20" spans="1:20" ht="12.75">
      <c r="A20" s="3" t="s">
        <v>27</v>
      </c>
      <c r="B20" s="3">
        <v>333</v>
      </c>
      <c r="C20" s="3"/>
      <c r="D20" s="6"/>
      <c r="E20" s="6">
        <v>1.2</v>
      </c>
      <c r="F20" s="6"/>
      <c r="G20" s="6"/>
      <c r="H20" s="3"/>
      <c r="I20" s="3"/>
      <c r="J20" s="3"/>
      <c r="K20" s="6">
        <v>1.2</v>
      </c>
      <c r="L20" s="3"/>
      <c r="M20" s="3"/>
      <c r="N20" s="3"/>
      <c r="O20" s="3"/>
      <c r="P20" s="3"/>
      <c r="Q20" s="3"/>
      <c r="R20" s="3"/>
      <c r="S20" s="3"/>
      <c r="T20" s="3"/>
    </row>
    <row r="21" spans="1:20" ht="12.75">
      <c r="A21" s="3" t="s">
        <v>29</v>
      </c>
      <c r="B21" s="3">
        <v>525</v>
      </c>
      <c r="C21" s="3" t="s">
        <v>79</v>
      </c>
      <c r="D21" s="6"/>
      <c r="E21" s="6">
        <v>428.8</v>
      </c>
      <c r="F21" s="6"/>
      <c r="G21" s="6">
        <v>428.8</v>
      </c>
      <c r="H21" s="3"/>
      <c r="I21" s="3"/>
      <c r="J21" s="3"/>
      <c r="K21" s="6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3" t="s">
        <v>29</v>
      </c>
      <c r="B22" s="7">
        <v>334</v>
      </c>
      <c r="C22" s="3"/>
      <c r="D22" s="6"/>
      <c r="E22" s="6">
        <f>0.8+1.2</f>
        <v>2</v>
      </c>
      <c r="F22" s="6"/>
      <c r="G22" s="6"/>
      <c r="H22" s="3"/>
      <c r="I22" s="3"/>
      <c r="J22" s="3"/>
      <c r="K22" s="6">
        <v>2</v>
      </c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3" t="s">
        <v>80</v>
      </c>
      <c r="B23" s="3">
        <v>134</v>
      </c>
      <c r="C23" s="3"/>
      <c r="D23" s="6">
        <v>4000</v>
      </c>
      <c r="E23" s="6"/>
      <c r="F23" s="6">
        <v>4000</v>
      </c>
      <c r="G23" s="6"/>
      <c r="H23" s="3"/>
      <c r="I23" s="3"/>
      <c r="J23" s="3"/>
      <c r="K23" s="6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3" t="s">
        <v>80</v>
      </c>
      <c r="B24" s="3">
        <v>528</v>
      </c>
      <c r="C24" s="3"/>
      <c r="D24" s="6"/>
      <c r="E24" s="6">
        <v>1366.71</v>
      </c>
      <c r="F24" s="6"/>
      <c r="G24" s="6">
        <v>1366.71</v>
      </c>
      <c r="H24" s="3"/>
      <c r="I24" s="3"/>
      <c r="J24" s="3"/>
      <c r="K24" s="6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3" t="s">
        <v>80</v>
      </c>
      <c r="B25" s="3">
        <v>529</v>
      </c>
      <c r="C25" s="3"/>
      <c r="D25" s="6"/>
      <c r="E25" s="6">
        <v>1087.25</v>
      </c>
      <c r="F25" s="6"/>
      <c r="G25" s="6">
        <v>1087.25</v>
      </c>
      <c r="H25" s="3"/>
      <c r="I25" s="3"/>
      <c r="J25" s="3"/>
      <c r="K25" s="6"/>
      <c r="L25" s="3"/>
      <c r="M25" s="3"/>
      <c r="N25" s="3"/>
      <c r="O25" s="3"/>
      <c r="P25" s="3"/>
      <c r="Q25" s="3"/>
      <c r="R25" s="3"/>
      <c r="S25" s="3"/>
      <c r="T25" s="3"/>
    </row>
    <row r="26" spans="1:20" ht="12.75">
      <c r="A26" s="3" t="s">
        <v>80</v>
      </c>
      <c r="B26" s="3">
        <v>530</v>
      </c>
      <c r="C26" s="3"/>
      <c r="D26" s="6"/>
      <c r="E26" s="6">
        <v>726.46</v>
      </c>
      <c r="F26" s="6"/>
      <c r="G26" s="6">
        <v>726.46</v>
      </c>
      <c r="H26" s="3"/>
      <c r="I26" s="3"/>
      <c r="J26" s="3"/>
      <c r="K26" s="6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3" t="s">
        <v>80</v>
      </c>
      <c r="B27" s="3">
        <v>531</v>
      </c>
      <c r="C27" s="13"/>
      <c r="D27" s="6"/>
      <c r="E27" s="6">
        <v>447.81</v>
      </c>
      <c r="F27" s="6"/>
      <c r="G27" s="6">
        <v>447.81</v>
      </c>
      <c r="H27" s="3"/>
      <c r="I27" s="3"/>
      <c r="J27" s="3"/>
      <c r="K27" s="6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3" t="s">
        <v>80</v>
      </c>
      <c r="B28" s="7">
        <v>526</v>
      </c>
      <c r="C28" s="3"/>
      <c r="D28" s="6"/>
      <c r="E28" s="6">
        <v>43.12</v>
      </c>
      <c r="F28" s="6"/>
      <c r="G28" s="6">
        <v>43.12</v>
      </c>
      <c r="H28" s="3"/>
      <c r="I28" s="3"/>
      <c r="J28" s="3"/>
      <c r="K28" s="6"/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3" t="s">
        <v>80</v>
      </c>
      <c r="B29" s="3">
        <v>527</v>
      </c>
      <c r="C29" s="3"/>
      <c r="D29" s="6"/>
      <c r="E29" s="6">
        <v>200.6</v>
      </c>
      <c r="F29" s="6"/>
      <c r="G29" s="6">
        <v>200.6</v>
      </c>
      <c r="H29" s="3"/>
      <c r="I29" s="3"/>
      <c r="J29" s="3"/>
      <c r="K29" s="6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3" t="s">
        <v>80</v>
      </c>
      <c r="B30" s="3">
        <v>335</v>
      </c>
      <c r="C30" s="3"/>
      <c r="D30" s="6"/>
      <c r="E30" s="6">
        <f>6*0.8</f>
        <v>4.800000000000001</v>
      </c>
      <c r="F30" s="6"/>
      <c r="G30" s="6"/>
      <c r="H30" s="3"/>
      <c r="I30" s="3"/>
      <c r="J30" s="3"/>
      <c r="K30" s="6">
        <v>4.8</v>
      </c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3" t="s">
        <v>32</v>
      </c>
      <c r="B31" s="3">
        <v>135</v>
      </c>
      <c r="C31" s="3"/>
      <c r="D31" s="6"/>
      <c r="E31" s="6">
        <v>55.1</v>
      </c>
      <c r="F31" s="6"/>
      <c r="G31" s="6"/>
      <c r="H31" s="3"/>
      <c r="I31" s="3"/>
      <c r="J31" s="3">
        <v>8.4</v>
      </c>
      <c r="K31" s="6"/>
      <c r="L31" s="3"/>
      <c r="M31" s="3"/>
      <c r="N31" s="3"/>
      <c r="O31" s="3"/>
      <c r="P31" s="3"/>
      <c r="Q31" s="3"/>
      <c r="R31" s="3"/>
      <c r="S31" s="3">
        <v>46.7</v>
      </c>
      <c r="T31" s="3"/>
    </row>
    <row r="32" spans="1:20" ht="12.75">
      <c r="A32" s="3" t="s">
        <v>32</v>
      </c>
      <c r="B32" s="3"/>
      <c r="C32" s="3"/>
      <c r="D32" s="6"/>
      <c r="E32" s="6">
        <v>82.86</v>
      </c>
      <c r="F32" s="6"/>
      <c r="G32" s="6">
        <v>82.86</v>
      </c>
      <c r="H32" s="3"/>
      <c r="I32" s="3"/>
      <c r="J32" s="3"/>
      <c r="K32" s="6"/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3" t="s">
        <v>32</v>
      </c>
      <c r="B33" s="3">
        <v>336</v>
      </c>
      <c r="C33" s="3"/>
      <c r="D33" s="6"/>
      <c r="E33" s="6">
        <f>1.2+1.2+1.2</f>
        <v>3.5999999999999996</v>
      </c>
      <c r="F33" s="6"/>
      <c r="G33" s="6"/>
      <c r="H33" s="3"/>
      <c r="I33" s="3"/>
      <c r="J33" s="3"/>
      <c r="K33" s="6">
        <v>3.6</v>
      </c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3" t="s">
        <v>37</v>
      </c>
      <c r="B34" s="3">
        <v>136</v>
      </c>
      <c r="C34" s="3"/>
      <c r="D34" s="6">
        <v>300</v>
      </c>
      <c r="E34" s="6"/>
      <c r="F34" s="6">
        <v>300</v>
      </c>
      <c r="G34" s="6"/>
      <c r="H34" s="3"/>
      <c r="I34" s="3"/>
      <c r="J34" s="3"/>
      <c r="K34" s="6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3" t="s">
        <v>37</v>
      </c>
      <c r="B35" s="3">
        <v>532</v>
      </c>
      <c r="C35" s="3"/>
      <c r="D35" s="6"/>
      <c r="E35" s="6">
        <v>727.99</v>
      </c>
      <c r="F35" s="6"/>
      <c r="G35" s="6">
        <v>727.99</v>
      </c>
      <c r="H35" s="3"/>
      <c r="I35" s="3"/>
      <c r="J35" s="3"/>
      <c r="K35" s="6"/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3" t="s">
        <v>37</v>
      </c>
      <c r="B36" s="3">
        <v>533</v>
      </c>
      <c r="C36" s="3"/>
      <c r="D36" s="6"/>
      <c r="E36" s="6">
        <v>786.31</v>
      </c>
      <c r="F36" s="6"/>
      <c r="G36" s="6">
        <v>786.31</v>
      </c>
      <c r="H36" s="3"/>
      <c r="I36" s="3"/>
      <c r="J36" s="3"/>
      <c r="K36" s="6"/>
      <c r="L36" s="3"/>
      <c r="M36" s="3"/>
      <c r="N36" s="3"/>
      <c r="O36" s="3"/>
      <c r="P36" s="3"/>
      <c r="Q36" s="3"/>
      <c r="R36" s="3"/>
      <c r="S36" s="3"/>
      <c r="T36" s="3"/>
    </row>
    <row r="37" spans="1:20" ht="12.75">
      <c r="A37" s="3" t="s">
        <v>37</v>
      </c>
      <c r="B37" s="3">
        <v>337</v>
      </c>
      <c r="C37" s="3"/>
      <c r="D37" s="6"/>
      <c r="E37" s="6">
        <f>0.8+0.8</f>
        <v>1.6</v>
      </c>
      <c r="F37" s="6"/>
      <c r="G37" s="6"/>
      <c r="H37" s="3"/>
      <c r="I37" s="3"/>
      <c r="J37" s="3"/>
      <c r="K37" s="6">
        <v>1.6</v>
      </c>
      <c r="L37" s="3"/>
      <c r="M37" s="3"/>
      <c r="N37" s="3"/>
      <c r="O37" s="3"/>
      <c r="P37" s="3"/>
      <c r="Q37" s="3"/>
      <c r="R37" s="3"/>
      <c r="S37" s="3"/>
      <c r="T37" s="3"/>
    </row>
    <row r="38" spans="1:20" ht="12.75">
      <c r="A38" s="3" t="s">
        <v>40</v>
      </c>
      <c r="B38" s="3">
        <v>338</v>
      </c>
      <c r="C38" s="3"/>
      <c r="D38" s="6"/>
      <c r="E38" s="6">
        <v>1.2</v>
      </c>
      <c r="F38" s="6"/>
      <c r="G38" s="6"/>
      <c r="H38" s="3"/>
      <c r="I38" s="3"/>
      <c r="J38" s="3"/>
      <c r="K38" s="6">
        <v>1.2</v>
      </c>
      <c r="L38" s="3"/>
      <c r="M38" s="3"/>
      <c r="N38" s="3"/>
      <c r="O38" s="3"/>
      <c r="P38" s="3"/>
      <c r="Q38" s="3"/>
      <c r="R38" s="3"/>
      <c r="S38" s="3"/>
      <c r="T38" s="3"/>
    </row>
    <row r="39" spans="1:20" ht="12.75">
      <c r="A39" s="3" t="s">
        <v>81</v>
      </c>
      <c r="B39" s="3">
        <v>534</v>
      </c>
      <c r="C39" s="3"/>
      <c r="D39" s="6"/>
      <c r="E39" s="6">
        <v>199.5</v>
      </c>
      <c r="F39" s="6"/>
      <c r="G39" s="6">
        <v>199.5</v>
      </c>
      <c r="H39" s="3"/>
      <c r="I39" s="3"/>
      <c r="J39" s="3"/>
      <c r="K39" s="6"/>
      <c r="L39" s="3"/>
      <c r="M39" s="3"/>
      <c r="N39" s="3"/>
      <c r="O39" s="3"/>
      <c r="P39" s="3"/>
      <c r="Q39" s="3"/>
      <c r="R39" s="3"/>
      <c r="S39" s="3"/>
      <c r="T39" s="3"/>
    </row>
    <row r="40" spans="1:20" ht="12.75">
      <c r="A40" s="3" t="s">
        <v>81</v>
      </c>
      <c r="B40" s="3">
        <v>339</v>
      </c>
      <c r="C40" s="3"/>
      <c r="D40" s="6"/>
      <c r="E40" s="6">
        <v>0.8</v>
      </c>
      <c r="F40" s="6"/>
      <c r="G40" s="6"/>
      <c r="H40" s="3"/>
      <c r="I40" s="3"/>
      <c r="J40" s="3"/>
      <c r="K40" s="6">
        <v>0.8</v>
      </c>
      <c r="L40" s="3"/>
      <c r="M40" s="3"/>
      <c r="N40" s="3"/>
      <c r="O40" s="3"/>
      <c r="P40" s="3"/>
      <c r="Q40" s="3"/>
      <c r="R40" s="3"/>
      <c r="S40" s="3"/>
      <c r="T40" s="3"/>
    </row>
    <row r="41" spans="1:20" ht="12.75">
      <c r="A41" s="3" t="s">
        <v>42</v>
      </c>
      <c r="B41" s="3"/>
      <c r="C41" s="3"/>
      <c r="D41" s="6"/>
      <c r="E41" s="6">
        <v>73.56</v>
      </c>
      <c r="F41" s="6"/>
      <c r="G41" s="6">
        <v>73.56</v>
      </c>
      <c r="H41" s="3"/>
      <c r="I41" s="3"/>
      <c r="J41" s="3"/>
      <c r="K41" s="6"/>
      <c r="L41" s="3"/>
      <c r="M41" s="3"/>
      <c r="N41" s="3"/>
      <c r="O41" s="3"/>
      <c r="P41" s="3"/>
      <c r="Q41" s="3"/>
      <c r="R41" s="3"/>
      <c r="S41" s="3"/>
      <c r="T41" s="3"/>
    </row>
    <row r="42" spans="1:20" ht="12.75">
      <c r="A42" s="3" t="s">
        <v>44</v>
      </c>
      <c r="B42" s="3">
        <v>341</v>
      </c>
      <c r="C42" s="3"/>
      <c r="D42" s="6"/>
      <c r="E42" s="6">
        <v>1.2</v>
      </c>
      <c r="F42" s="6"/>
      <c r="G42" s="6"/>
      <c r="H42" s="3"/>
      <c r="I42" s="3"/>
      <c r="J42" s="3"/>
      <c r="K42" s="6">
        <v>1.2</v>
      </c>
      <c r="L42" s="3"/>
      <c r="M42" s="3"/>
      <c r="N42" s="3"/>
      <c r="O42" s="3"/>
      <c r="P42" s="3"/>
      <c r="Q42" s="3"/>
      <c r="R42" s="3"/>
      <c r="S42" s="3"/>
      <c r="T42" s="3"/>
    </row>
    <row r="43" spans="1:20" ht="12.75">
      <c r="A43" s="3" t="s">
        <v>82</v>
      </c>
      <c r="B43" s="3">
        <v>535</v>
      </c>
      <c r="C43" s="3"/>
      <c r="D43" s="6"/>
      <c r="E43" s="6">
        <v>1082</v>
      </c>
      <c r="F43" s="6"/>
      <c r="G43" s="6">
        <v>1082</v>
      </c>
      <c r="H43" s="3"/>
      <c r="I43" s="3"/>
      <c r="J43" s="3"/>
      <c r="K43" s="6"/>
      <c r="L43" s="3"/>
      <c r="M43" s="3"/>
      <c r="N43" s="3"/>
      <c r="O43" s="3"/>
      <c r="P43" s="3"/>
      <c r="Q43" s="3"/>
      <c r="R43" s="3"/>
      <c r="S43" s="3"/>
      <c r="T43" s="3"/>
    </row>
    <row r="44" spans="1:20" ht="12.75">
      <c r="A44" s="3" t="s">
        <v>82</v>
      </c>
      <c r="B44" s="3">
        <v>536</v>
      </c>
      <c r="C44" s="3"/>
      <c r="D44" s="6"/>
      <c r="E44" s="6">
        <v>732.85</v>
      </c>
      <c r="F44" s="6"/>
      <c r="G44" s="6">
        <v>732.85</v>
      </c>
      <c r="H44" s="3"/>
      <c r="I44" s="3"/>
      <c r="J44" s="3"/>
      <c r="K44" s="6"/>
      <c r="L44" s="3"/>
      <c r="M44" s="3"/>
      <c r="N44" s="3"/>
      <c r="O44" s="3"/>
      <c r="P44" s="3"/>
      <c r="Q44" s="3"/>
      <c r="R44" s="3"/>
      <c r="S44" s="3"/>
      <c r="T44" s="3"/>
    </row>
    <row r="45" spans="1:20" ht="12.75">
      <c r="A45" s="3" t="s">
        <v>82</v>
      </c>
      <c r="B45" s="5" t="s">
        <v>83</v>
      </c>
      <c r="C45" s="3"/>
      <c r="D45" s="6"/>
      <c r="E45" s="6">
        <v>17.7</v>
      </c>
      <c r="F45" s="6"/>
      <c r="G45" s="6">
        <v>17.7</v>
      </c>
      <c r="H45" s="3"/>
      <c r="I45" s="3"/>
      <c r="J45" s="3"/>
      <c r="K45" s="6"/>
      <c r="L45" s="3"/>
      <c r="M45" s="3"/>
      <c r="N45" s="3"/>
      <c r="O45" s="3"/>
      <c r="P45" s="3"/>
      <c r="Q45" s="3"/>
      <c r="R45" s="3"/>
      <c r="S45" s="3"/>
      <c r="T45" s="3"/>
    </row>
    <row r="46" spans="1:20" ht="12.75">
      <c r="A46" s="3" t="s">
        <v>82</v>
      </c>
      <c r="B46" s="3">
        <v>538</v>
      </c>
      <c r="C46" s="3"/>
      <c r="D46" s="6"/>
      <c r="E46" s="6">
        <v>169.96</v>
      </c>
      <c r="F46" s="6"/>
      <c r="G46" s="6">
        <v>169.96</v>
      </c>
      <c r="H46" s="3"/>
      <c r="I46" s="3"/>
      <c r="J46" s="3"/>
      <c r="K46" s="6"/>
      <c r="L46" s="3"/>
      <c r="M46" s="3"/>
      <c r="N46" s="3"/>
      <c r="O46" s="3"/>
      <c r="P46" s="3"/>
      <c r="Q46" s="3"/>
      <c r="R46" s="3"/>
      <c r="S46" s="3"/>
      <c r="T46" s="3"/>
    </row>
    <row r="47" spans="1:20" ht="12.75">
      <c r="A47" s="1" t="s">
        <v>82</v>
      </c>
      <c r="B47" s="1">
        <v>342</v>
      </c>
      <c r="C47" s="3"/>
      <c r="D47" s="6"/>
      <c r="E47" s="6">
        <f>0.8+0.8+0.8+0.8</f>
        <v>3.2</v>
      </c>
      <c r="F47" s="6"/>
      <c r="G47" s="6"/>
      <c r="H47" s="3"/>
      <c r="I47" s="3"/>
      <c r="J47" s="3"/>
      <c r="K47" s="6">
        <v>3.2</v>
      </c>
      <c r="L47" s="3"/>
      <c r="M47" s="3"/>
      <c r="N47" s="3"/>
      <c r="O47" s="3"/>
      <c r="P47" s="3"/>
      <c r="Q47" s="3"/>
      <c r="R47" s="3"/>
      <c r="S47" s="3"/>
      <c r="T47" s="3"/>
    </row>
    <row r="48" spans="1:20" ht="12.75">
      <c r="A48" s="3" t="s">
        <v>50</v>
      </c>
      <c r="B48" s="3">
        <v>344</v>
      </c>
      <c r="C48" s="3"/>
      <c r="D48" s="6"/>
      <c r="E48" s="6">
        <v>1.2</v>
      </c>
      <c r="F48" s="6"/>
      <c r="G48" s="6"/>
      <c r="H48" s="3"/>
      <c r="I48" s="3"/>
      <c r="J48" s="3"/>
      <c r="K48" s="6">
        <v>1.2</v>
      </c>
      <c r="L48" s="3"/>
      <c r="M48" s="3"/>
      <c r="N48" s="3"/>
      <c r="O48" s="3"/>
      <c r="P48" s="3"/>
      <c r="Q48" s="3"/>
      <c r="R48" s="3"/>
      <c r="S48" s="3"/>
      <c r="T48" s="3"/>
    </row>
    <row r="49" spans="1:20" ht="12.75">
      <c r="A49" s="3" t="s">
        <v>50</v>
      </c>
      <c r="B49" s="3">
        <v>137</v>
      </c>
      <c r="C49" s="3"/>
      <c r="D49" s="6"/>
      <c r="E49" s="6">
        <v>52.4</v>
      </c>
      <c r="F49" s="6"/>
      <c r="G49" s="6"/>
      <c r="H49" s="3"/>
      <c r="I49" s="3"/>
      <c r="J49" s="3">
        <v>7.99</v>
      </c>
      <c r="K49" s="6"/>
      <c r="L49" s="3"/>
      <c r="M49" s="3"/>
      <c r="N49" s="3"/>
      <c r="O49" s="3"/>
      <c r="P49" s="3"/>
      <c r="Q49" s="3"/>
      <c r="R49" s="3"/>
      <c r="S49" s="3">
        <v>44.41</v>
      </c>
      <c r="T49" s="3"/>
    </row>
    <row r="50" spans="1:20" ht="12.75">
      <c r="A50" s="3" t="s">
        <v>53</v>
      </c>
      <c r="B50" s="3">
        <v>138</v>
      </c>
      <c r="C50" s="3"/>
      <c r="D50" s="6">
        <v>7000</v>
      </c>
      <c r="E50" s="6"/>
      <c r="F50" s="6">
        <v>7000</v>
      </c>
      <c r="G50" s="6"/>
      <c r="H50" s="3"/>
      <c r="I50" s="3"/>
      <c r="J50" s="3"/>
      <c r="K50" s="6"/>
      <c r="L50" s="3"/>
      <c r="M50" s="3"/>
      <c r="N50" s="3"/>
      <c r="O50" s="3"/>
      <c r="P50" s="3"/>
      <c r="Q50" s="3"/>
      <c r="R50" s="3"/>
      <c r="S50" s="3"/>
      <c r="T50" s="3"/>
    </row>
    <row r="51" spans="1:20" ht="12.75">
      <c r="A51" s="3" t="s">
        <v>53</v>
      </c>
      <c r="B51" s="3">
        <v>539</v>
      </c>
      <c r="C51" s="3"/>
      <c r="D51" s="6"/>
      <c r="E51" s="6">
        <v>2872.99</v>
      </c>
      <c r="F51" s="6"/>
      <c r="G51" s="6">
        <v>2872.99</v>
      </c>
      <c r="H51" s="3"/>
      <c r="I51" s="3"/>
      <c r="J51" s="3"/>
      <c r="K51" s="6"/>
      <c r="L51" s="3"/>
      <c r="M51" s="3"/>
      <c r="N51" s="3"/>
      <c r="O51" s="3"/>
      <c r="P51" s="3"/>
      <c r="Q51" s="3"/>
      <c r="R51" s="3"/>
      <c r="S51" s="3"/>
      <c r="T51" s="3"/>
    </row>
    <row r="52" spans="1:20" ht="12.75">
      <c r="A52" s="3" t="s">
        <v>53</v>
      </c>
      <c r="B52" s="3">
        <v>541</v>
      </c>
      <c r="C52" s="3"/>
      <c r="D52" s="6"/>
      <c r="E52" s="6">
        <v>105.92</v>
      </c>
      <c r="F52" s="6"/>
      <c r="G52" s="6">
        <v>105.92</v>
      </c>
      <c r="H52" s="3"/>
      <c r="I52" s="3"/>
      <c r="J52" s="3"/>
      <c r="K52" s="6"/>
      <c r="L52" s="3"/>
      <c r="M52" s="3"/>
      <c r="N52" s="3"/>
      <c r="O52" s="3"/>
      <c r="P52" s="3"/>
      <c r="Q52" s="3"/>
      <c r="R52" s="3"/>
      <c r="S52" s="3"/>
      <c r="T52" s="3"/>
    </row>
    <row r="53" spans="1:20" ht="12.75">
      <c r="A53" s="3" t="s">
        <v>53</v>
      </c>
      <c r="B53" s="3">
        <v>540</v>
      </c>
      <c r="C53" s="3"/>
      <c r="D53" s="6"/>
      <c r="E53" s="6">
        <v>358.9</v>
      </c>
      <c r="F53" s="6"/>
      <c r="G53" s="6">
        <v>358.9</v>
      </c>
      <c r="H53" s="3"/>
      <c r="I53" s="3"/>
      <c r="J53" s="3"/>
      <c r="K53" s="6"/>
      <c r="L53" s="3"/>
      <c r="M53" s="3"/>
      <c r="N53" s="3"/>
      <c r="O53" s="3"/>
      <c r="P53" s="3"/>
      <c r="Q53" s="3"/>
      <c r="R53" s="3"/>
      <c r="S53" s="3"/>
      <c r="T53" s="3"/>
    </row>
    <row r="54" spans="1:20" ht="12.75">
      <c r="A54" s="3" t="s">
        <v>53</v>
      </c>
      <c r="B54" s="3">
        <v>542</v>
      </c>
      <c r="C54" s="3"/>
      <c r="D54" s="6"/>
      <c r="E54" s="6">
        <v>591.13</v>
      </c>
      <c r="F54" s="6"/>
      <c r="G54" s="6">
        <v>951.13</v>
      </c>
      <c r="H54" s="3"/>
      <c r="I54" s="3"/>
      <c r="J54" s="3"/>
      <c r="K54" s="6"/>
      <c r="L54" s="3"/>
      <c r="M54" s="3"/>
      <c r="N54" s="3"/>
      <c r="O54" s="3"/>
      <c r="P54" s="3"/>
      <c r="Q54" s="3"/>
      <c r="R54" s="3"/>
      <c r="S54" s="3"/>
      <c r="T54" s="3"/>
    </row>
    <row r="55" spans="1:20" ht="12.75">
      <c r="A55" s="3" t="s">
        <v>53</v>
      </c>
      <c r="B55" s="3">
        <v>345</v>
      </c>
      <c r="C55" s="3"/>
      <c r="D55" s="6"/>
      <c r="E55" s="6">
        <f>0.8+0.8+0.8+0.8</f>
        <v>3.2</v>
      </c>
      <c r="F55" s="6"/>
      <c r="G55" s="6"/>
      <c r="H55" s="3"/>
      <c r="I55" s="3"/>
      <c r="J55" s="3"/>
      <c r="K55" s="6">
        <v>3.2</v>
      </c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3" t="s">
        <v>55</v>
      </c>
      <c r="B56" s="3">
        <v>544</v>
      </c>
      <c r="C56" s="3"/>
      <c r="D56" s="6"/>
      <c r="E56" s="6">
        <v>927.79</v>
      </c>
      <c r="F56" s="6"/>
      <c r="G56" s="6">
        <v>927.79</v>
      </c>
      <c r="H56" s="3"/>
      <c r="I56" s="3"/>
      <c r="J56" s="3"/>
      <c r="K56" s="6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3" t="s">
        <v>55</v>
      </c>
      <c r="B57" s="3">
        <v>543</v>
      </c>
      <c r="C57" s="3"/>
      <c r="D57" s="6"/>
      <c r="E57" s="6">
        <v>2143.8</v>
      </c>
      <c r="F57" s="6"/>
      <c r="G57" s="6">
        <v>2143.8</v>
      </c>
      <c r="H57" s="3"/>
      <c r="I57" s="3"/>
      <c r="J57" s="3"/>
      <c r="K57" s="6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3" t="s">
        <v>55</v>
      </c>
      <c r="B58" s="3">
        <v>346</v>
      </c>
      <c r="C58" s="3"/>
      <c r="D58" s="6"/>
      <c r="E58" s="6">
        <f>0.8+0.8+1.2+1.2</f>
        <v>4</v>
      </c>
      <c r="F58" s="6"/>
      <c r="G58" s="6"/>
      <c r="H58" s="3"/>
      <c r="I58" s="3"/>
      <c r="J58" s="3"/>
      <c r="K58" s="6">
        <v>4</v>
      </c>
      <c r="L58" s="3"/>
      <c r="M58" s="3"/>
      <c r="N58" s="3"/>
      <c r="O58" s="3"/>
      <c r="P58" s="3"/>
      <c r="Q58" s="3"/>
      <c r="R58" s="3"/>
      <c r="S58" s="3"/>
      <c r="T58" s="3"/>
    </row>
    <row r="59" spans="1:20" ht="12.75">
      <c r="A59" s="3" t="s">
        <v>57</v>
      </c>
      <c r="B59" s="3">
        <v>546</v>
      </c>
      <c r="C59" s="3"/>
      <c r="D59" s="6"/>
      <c r="E59" s="6">
        <v>212.5</v>
      </c>
      <c r="F59" s="6"/>
      <c r="G59" s="6"/>
      <c r="H59" s="3"/>
      <c r="I59" s="3"/>
      <c r="J59" s="3"/>
      <c r="K59" s="6"/>
      <c r="L59" s="3"/>
      <c r="M59" s="3"/>
      <c r="N59" s="3"/>
      <c r="O59" s="3">
        <v>212.5</v>
      </c>
      <c r="P59" s="3"/>
      <c r="Q59" s="3"/>
      <c r="R59" s="3"/>
      <c r="S59" s="3"/>
      <c r="T59" s="3"/>
    </row>
    <row r="60" spans="1:20" ht="12.75">
      <c r="A60" s="3" t="s">
        <v>57</v>
      </c>
      <c r="B60" s="3">
        <v>547</v>
      </c>
      <c r="C60" s="3"/>
      <c r="D60" s="6"/>
      <c r="E60" s="6">
        <v>1000</v>
      </c>
      <c r="F60" s="6"/>
      <c r="G60" s="6">
        <v>1000</v>
      </c>
      <c r="H60" s="3"/>
      <c r="I60" s="3"/>
      <c r="J60" s="3"/>
      <c r="K60" s="6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3" t="s">
        <v>57</v>
      </c>
      <c r="B61" s="3">
        <v>545</v>
      </c>
      <c r="C61" s="3"/>
      <c r="D61" s="6"/>
      <c r="E61" s="6">
        <v>1.25</v>
      </c>
      <c r="F61" s="6"/>
      <c r="G61" s="6"/>
      <c r="H61" s="3">
        <v>1.25</v>
      </c>
      <c r="I61" s="3"/>
      <c r="J61" s="3"/>
      <c r="K61" s="6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3" t="s">
        <v>57</v>
      </c>
      <c r="B62" s="3">
        <v>347</v>
      </c>
      <c r="C62" s="3"/>
      <c r="D62" s="6"/>
      <c r="E62" s="6">
        <f>0.8+0.8+0.8+1.2</f>
        <v>3.6000000000000005</v>
      </c>
      <c r="F62" s="6"/>
      <c r="G62" s="6"/>
      <c r="H62" s="3"/>
      <c r="I62" s="3"/>
      <c r="J62" s="3"/>
      <c r="K62" s="6">
        <v>3.6</v>
      </c>
      <c r="L62" s="3"/>
      <c r="M62" s="3"/>
      <c r="N62" s="3"/>
      <c r="O62" s="3"/>
      <c r="P62" s="3"/>
      <c r="Q62" s="3"/>
      <c r="R62" s="3"/>
      <c r="S62" s="3"/>
      <c r="T62" s="3"/>
    </row>
    <row r="63" spans="1:20" ht="12.75">
      <c r="A63" s="3" t="s">
        <v>57</v>
      </c>
      <c r="B63" s="3">
        <v>139</v>
      </c>
      <c r="C63" s="3"/>
      <c r="D63" s="6">
        <v>536.95</v>
      </c>
      <c r="E63" s="6"/>
      <c r="F63" s="6"/>
      <c r="G63" s="6"/>
      <c r="H63" s="3"/>
      <c r="I63" s="3"/>
      <c r="J63" s="3"/>
      <c r="K63" s="6"/>
      <c r="L63" s="3"/>
      <c r="M63" s="3"/>
      <c r="N63" s="3"/>
      <c r="O63" s="3"/>
      <c r="P63" s="3">
        <v>536.95</v>
      </c>
      <c r="Q63" s="3"/>
      <c r="R63" s="3"/>
      <c r="S63" s="3"/>
      <c r="T63" s="3"/>
    </row>
    <row r="64" spans="1:20" ht="12.75">
      <c r="A64" s="3" t="s">
        <v>57</v>
      </c>
      <c r="B64" s="3">
        <v>140</v>
      </c>
      <c r="C64" s="3"/>
      <c r="D64" s="6"/>
      <c r="E64" s="6">
        <v>1003.92</v>
      </c>
      <c r="F64" s="6"/>
      <c r="G64" s="6">
        <v>1003.92</v>
      </c>
      <c r="H64" s="3"/>
      <c r="I64" s="3"/>
      <c r="J64" s="3"/>
      <c r="K64" s="6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3" t="s">
        <v>57</v>
      </c>
      <c r="B65" s="3">
        <v>141</v>
      </c>
      <c r="C65" s="3"/>
      <c r="D65" s="6">
        <v>1000</v>
      </c>
      <c r="E65" s="6"/>
      <c r="F65" s="6"/>
      <c r="G65" s="6"/>
      <c r="H65" s="3"/>
      <c r="I65" s="3"/>
      <c r="J65" s="3"/>
      <c r="K65" s="6"/>
      <c r="L65" s="3"/>
      <c r="M65" s="3"/>
      <c r="N65" s="3"/>
      <c r="O65" s="3"/>
      <c r="P65" s="3"/>
      <c r="Q65" s="3"/>
      <c r="R65" s="3">
        <v>1000</v>
      </c>
      <c r="S65" s="3"/>
      <c r="T65" s="3"/>
    </row>
    <row r="66" spans="1:20" ht="12.75">
      <c r="A66" s="3"/>
      <c r="B66" s="3"/>
      <c r="C66" s="3"/>
      <c r="D66" s="6"/>
      <c r="E66" s="6"/>
      <c r="F66" s="6"/>
      <c r="G66" s="6"/>
      <c r="H66" s="3"/>
      <c r="I66" s="3"/>
      <c r="J66" s="3"/>
      <c r="K66" s="6"/>
      <c r="L66" s="3"/>
      <c r="M66" s="3"/>
      <c r="N66" s="3"/>
      <c r="O66" s="3"/>
      <c r="P66" s="3"/>
      <c r="Q66" s="3"/>
      <c r="R66" s="3"/>
      <c r="S66" s="3"/>
      <c r="T66" s="3"/>
    </row>
    <row r="67" spans="3:20" ht="12.75">
      <c r="C67" s="1" t="s">
        <v>59</v>
      </c>
      <c r="D67" s="10">
        <f aca="true" t="shared" si="0" ref="D67:T67">SUM(D9:D66)</f>
        <v>13590.44</v>
      </c>
      <c r="E67" s="10">
        <f t="shared" si="0"/>
        <v>20259.609999999997</v>
      </c>
      <c r="F67" s="10">
        <f t="shared" si="0"/>
        <v>12000</v>
      </c>
      <c r="G67" s="10">
        <f t="shared" si="0"/>
        <v>20260.359999999997</v>
      </c>
      <c r="H67" s="10">
        <f t="shared" si="0"/>
        <v>1.25</v>
      </c>
      <c r="I67" s="10">
        <f t="shared" si="0"/>
        <v>0</v>
      </c>
      <c r="J67" s="10">
        <f t="shared" si="0"/>
        <v>24.550000000000004</v>
      </c>
      <c r="K67" s="10">
        <f t="shared" si="0"/>
        <v>38</v>
      </c>
      <c r="L67" s="10">
        <f t="shared" si="0"/>
        <v>0</v>
      </c>
      <c r="M67" s="10">
        <f t="shared" si="0"/>
        <v>0</v>
      </c>
      <c r="N67" s="10">
        <f t="shared" si="0"/>
        <v>0</v>
      </c>
      <c r="O67" s="10">
        <f t="shared" si="0"/>
        <v>212.5</v>
      </c>
      <c r="P67" s="10">
        <f t="shared" si="0"/>
        <v>536.95</v>
      </c>
      <c r="Q67" s="10">
        <f t="shared" si="0"/>
        <v>0</v>
      </c>
      <c r="R67" s="10">
        <f t="shared" si="0"/>
        <v>1000</v>
      </c>
      <c r="S67" s="10">
        <f t="shared" si="0"/>
        <v>136.44</v>
      </c>
      <c r="T67" s="10">
        <f t="shared" si="0"/>
        <v>0</v>
      </c>
    </row>
    <row r="68" spans="3:6" ht="12.75">
      <c r="C68" s="1" t="s">
        <v>60</v>
      </c>
      <c r="D68" s="10">
        <f>+D67+E67</f>
        <v>33850.049999999996</v>
      </c>
      <c r="F68" s="10">
        <f>+F67+G67+H67+I67+J67+K67+L67+M67+N67+O67+P67+Q67+R67+S67+T67</f>
        <v>34210.049999999996</v>
      </c>
    </row>
    <row r="69" ht="12.75">
      <c r="E69" s="10"/>
    </row>
  </sheetData>
  <mergeCells count="23">
    <mergeCell ref="A8:C8"/>
    <mergeCell ref="Q6:Q7"/>
    <mergeCell ref="R6:R7"/>
    <mergeCell ref="S6:S7"/>
    <mergeCell ref="A5:A7"/>
    <mergeCell ref="B5:B7"/>
    <mergeCell ref="C5:C7"/>
    <mergeCell ref="D5:E5"/>
    <mergeCell ref="F5:T5"/>
    <mergeCell ref="D6:D7"/>
    <mergeCell ref="T6:T7"/>
    <mergeCell ref="M6:M7"/>
    <mergeCell ref="N6:N7"/>
    <mergeCell ref="O6:O7"/>
    <mergeCell ref="P6:P7"/>
    <mergeCell ref="E6:E7"/>
    <mergeCell ref="F6:F7"/>
    <mergeCell ref="G6:G7"/>
    <mergeCell ref="H6:H7"/>
    <mergeCell ref="I6:I7"/>
    <mergeCell ref="J6:J7"/>
    <mergeCell ref="K6:K7"/>
    <mergeCell ref="L6:L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pane ySplit="3225" topLeftCell="BM10" activePane="topLeft" state="split"/>
      <selection pane="topLeft" activeCell="G28" sqref="G28"/>
      <selection pane="bottomLeft" activeCell="A10" sqref="A10"/>
    </sheetView>
  </sheetViews>
  <sheetFormatPr defaultColWidth="9.140625" defaultRowHeight="12.75"/>
  <cols>
    <col min="1" max="1" width="9.140625" style="1" customWidth="1"/>
    <col min="2" max="2" width="9.57421875" style="15" bestFit="1" customWidth="1"/>
    <col min="3" max="3" width="21.28125" style="1" customWidth="1"/>
    <col min="4" max="4" width="7.57421875" style="1" customWidth="1"/>
    <col min="5" max="5" width="8.8515625" style="1" customWidth="1"/>
    <col min="6" max="6" width="7.8515625" style="1" customWidth="1"/>
    <col min="7" max="7" width="8.421875" style="1" customWidth="1"/>
    <col min="8" max="8" width="7.7109375" style="1" customWidth="1"/>
    <col min="9" max="9" width="7.57421875" style="1" customWidth="1"/>
    <col min="10" max="10" width="6.8515625" style="1" customWidth="1"/>
    <col min="11" max="11" width="5.8515625" style="1" customWidth="1"/>
    <col min="12" max="12" width="7.421875" style="1" customWidth="1"/>
    <col min="13" max="13" width="7.7109375" style="1" customWidth="1"/>
    <col min="14" max="14" width="7.00390625" style="1" customWidth="1"/>
    <col min="15" max="15" width="6.7109375" style="1" customWidth="1"/>
    <col min="16" max="16384" width="9.140625" style="1" customWidth="1"/>
  </cols>
  <sheetData>
    <row r="2" ht="12.75">
      <c r="A2" s="1" t="s">
        <v>84</v>
      </c>
    </row>
    <row r="4" ht="12.75">
      <c r="D4" s="1" t="s">
        <v>85</v>
      </c>
    </row>
    <row r="5" ht="12.75">
      <c r="A5" s="1" t="s">
        <v>86</v>
      </c>
    </row>
    <row r="6" spans="1:15" ht="12.75">
      <c r="A6" s="44" t="s">
        <v>3</v>
      </c>
      <c r="B6" s="55" t="s">
        <v>64</v>
      </c>
      <c r="C6" s="44" t="s">
        <v>5</v>
      </c>
      <c r="D6" s="44" t="s">
        <v>7</v>
      </c>
      <c r="E6" s="44"/>
      <c r="F6" s="44"/>
      <c r="G6" s="52" t="s">
        <v>6</v>
      </c>
      <c r="H6" s="53"/>
      <c r="I6" s="53"/>
      <c r="J6" s="53"/>
      <c r="K6" s="53"/>
      <c r="L6" s="53"/>
      <c r="M6" s="53"/>
      <c r="N6" s="53"/>
      <c r="O6" s="54"/>
    </row>
    <row r="7" spans="1:15" ht="12.75" customHeight="1">
      <c r="A7" s="44"/>
      <c r="B7" s="55"/>
      <c r="C7" s="44"/>
      <c r="D7" s="44" t="s">
        <v>87</v>
      </c>
      <c r="E7" s="44" t="s">
        <v>88</v>
      </c>
      <c r="F7" s="44" t="s">
        <v>89</v>
      </c>
      <c r="G7" s="44" t="s">
        <v>89</v>
      </c>
      <c r="H7" s="44" t="s">
        <v>88</v>
      </c>
      <c r="I7" s="44" t="s">
        <v>87</v>
      </c>
      <c r="J7" s="44"/>
      <c r="K7" s="44"/>
      <c r="L7" s="44" t="s">
        <v>90</v>
      </c>
      <c r="M7" s="44" t="s">
        <v>91</v>
      </c>
      <c r="N7" s="49"/>
      <c r="O7" s="49"/>
    </row>
    <row r="8" spans="1:15" ht="46.5" customHeight="1">
      <c r="A8" s="44"/>
      <c r="B8" s="55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50"/>
      <c r="O8" s="50"/>
    </row>
    <row r="9" spans="1:15" ht="12.75">
      <c r="A9" s="46"/>
      <c r="B9" s="47"/>
      <c r="C9" s="48"/>
      <c r="D9" s="2">
        <v>251</v>
      </c>
      <c r="E9" s="12">
        <v>204</v>
      </c>
      <c r="F9" s="12">
        <v>450</v>
      </c>
      <c r="G9" s="12">
        <v>450</v>
      </c>
      <c r="H9" s="12">
        <v>204</v>
      </c>
      <c r="I9" s="12">
        <v>251</v>
      </c>
      <c r="J9" s="12">
        <v>291</v>
      </c>
      <c r="K9" s="2">
        <v>6116</v>
      </c>
      <c r="L9" s="2">
        <v>6110</v>
      </c>
      <c r="M9" s="2">
        <v>6111</v>
      </c>
      <c r="N9" s="2">
        <v>6103</v>
      </c>
      <c r="O9" s="2">
        <v>1231</v>
      </c>
    </row>
    <row r="10" spans="1:15" ht="12.75">
      <c r="A10" s="3" t="s">
        <v>15</v>
      </c>
      <c r="B10" s="5">
        <v>5030155028</v>
      </c>
      <c r="C10" s="3" t="s">
        <v>78</v>
      </c>
      <c r="D10" s="3"/>
      <c r="E10" s="6"/>
      <c r="F10" s="6">
        <v>44.59</v>
      </c>
      <c r="G10" s="6"/>
      <c r="H10" s="6"/>
      <c r="I10" s="6">
        <v>6.8</v>
      </c>
      <c r="J10" s="6"/>
      <c r="K10" s="3"/>
      <c r="L10" s="3"/>
      <c r="M10" s="3">
        <v>37.79</v>
      </c>
      <c r="N10" s="3"/>
      <c r="O10" s="3"/>
    </row>
    <row r="11" spans="1:15" ht="12.75">
      <c r="A11" s="3" t="s">
        <v>15</v>
      </c>
      <c r="B11" s="4">
        <v>5030155027</v>
      </c>
      <c r="C11" s="3"/>
      <c r="D11" s="3"/>
      <c r="E11" s="6"/>
      <c r="F11" s="6">
        <v>38.27</v>
      </c>
      <c r="G11" s="6"/>
      <c r="H11" s="6"/>
      <c r="I11" s="6">
        <v>5.84</v>
      </c>
      <c r="J11" s="6"/>
      <c r="K11" s="3"/>
      <c r="L11" s="3"/>
      <c r="M11" s="3">
        <v>32.43</v>
      </c>
      <c r="N11" s="3"/>
      <c r="O11" s="3"/>
    </row>
    <row r="12" spans="1:15" ht="12.75">
      <c r="A12" s="3" t="s">
        <v>15</v>
      </c>
      <c r="B12" s="4">
        <v>51</v>
      </c>
      <c r="C12" s="3"/>
      <c r="D12" s="3"/>
      <c r="E12" s="6"/>
      <c r="F12" s="6">
        <v>129</v>
      </c>
      <c r="G12" s="6"/>
      <c r="H12" s="6"/>
      <c r="I12" s="6">
        <v>19.68</v>
      </c>
      <c r="J12" s="6"/>
      <c r="K12" s="3">
        <v>109.32</v>
      </c>
      <c r="L12" s="3"/>
      <c r="M12" s="3"/>
      <c r="N12" s="3"/>
      <c r="O12" s="3"/>
    </row>
    <row r="13" spans="1:15" ht="12.75">
      <c r="A13" s="3" t="s">
        <v>18</v>
      </c>
      <c r="B13" s="4" t="s">
        <v>92</v>
      </c>
      <c r="C13" s="3"/>
      <c r="D13" s="3"/>
      <c r="E13" s="6"/>
      <c r="F13" s="6">
        <v>115.2</v>
      </c>
      <c r="G13" s="6"/>
      <c r="H13" s="6">
        <v>97.63</v>
      </c>
      <c r="I13" s="6">
        <v>17.57</v>
      </c>
      <c r="J13" s="6"/>
      <c r="K13" s="3"/>
      <c r="L13" s="3"/>
      <c r="M13" s="3"/>
      <c r="N13" s="3"/>
      <c r="O13" s="3"/>
    </row>
    <row r="14" spans="1:15" ht="12.75">
      <c r="A14" s="3" t="s">
        <v>18</v>
      </c>
      <c r="B14" s="4" t="s">
        <v>93</v>
      </c>
      <c r="C14" s="3"/>
      <c r="D14" s="3">
        <v>9.57</v>
      </c>
      <c r="E14" s="6">
        <v>53.18</v>
      </c>
      <c r="F14" s="6"/>
      <c r="G14" s="6">
        <v>62.75</v>
      </c>
      <c r="H14" s="6"/>
      <c r="I14" s="6"/>
      <c r="J14" s="6"/>
      <c r="K14" s="3"/>
      <c r="L14" s="3"/>
      <c r="M14" s="3"/>
      <c r="N14" s="3"/>
      <c r="O14" s="3"/>
    </row>
    <row r="15" spans="1:15" ht="12.75">
      <c r="A15" s="3" t="s">
        <v>22</v>
      </c>
      <c r="B15" s="4">
        <v>432019636</v>
      </c>
      <c r="C15" s="3"/>
      <c r="D15" s="3"/>
      <c r="E15" s="6"/>
      <c r="F15" s="6">
        <v>73.56</v>
      </c>
      <c r="G15" s="6"/>
      <c r="H15" s="6"/>
      <c r="I15" s="6">
        <v>11.22</v>
      </c>
      <c r="J15" s="6"/>
      <c r="K15" s="3"/>
      <c r="L15" s="3"/>
      <c r="M15" s="3">
        <v>62.34</v>
      </c>
      <c r="N15" s="3"/>
      <c r="O15" s="3"/>
    </row>
    <row r="16" spans="1:15" ht="12.75">
      <c r="A16" s="3" t="s">
        <v>25</v>
      </c>
      <c r="B16" s="4">
        <v>4647762</v>
      </c>
      <c r="C16" s="3"/>
      <c r="D16" s="3"/>
      <c r="E16" s="6"/>
      <c r="F16" s="6">
        <v>76.7</v>
      </c>
      <c r="G16" s="6"/>
      <c r="H16" s="6">
        <v>65</v>
      </c>
      <c r="I16" s="6">
        <v>11.7</v>
      </c>
      <c r="J16" s="6"/>
      <c r="K16" s="3"/>
      <c r="L16" s="3"/>
      <c r="M16" s="3"/>
      <c r="N16" s="3"/>
      <c r="O16" s="3"/>
    </row>
    <row r="17" spans="1:15" ht="12.75">
      <c r="A17" s="3" t="s">
        <v>25</v>
      </c>
      <c r="B17" s="4">
        <v>4647761</v>
      </c>
      <c r="C17" s="3" t="s">
        <v>78</v>
      </c>
      <c r="D17" s="3"/>
      <c r="E17" s="6"/>
      <c r="F17" s="6">
        <v>12.98</v>
      </c>
      <c r="G17" s="6"/>
      <c r="H17" s="6">
        <v>11</v>
      </c>
      <c r="I17" s="6">
        <v>1.98</v>
      </c>
      <c r="J17" s="6"/>
      <c r="K17" s="3"/>
      <c r="L17" s="3"/>
      <c r="M17" s="3"/>
      <c r="N17" s="3"/>
      <c r="O17" s="3"/>
    </row>
    <row r="18" spans="1:15" ht="12.75">
      <c r="A18" s="3" t="s">
        <v>25</v>
      </c>
      <c r="B18" s="4" t="s">
        <v>94</v>
      </c>
      <c r="C18" s="3"/>
      <c r="D18" s="3"/>
      <c r="E18" s="6"/>
      <c r="F18" s="6">
        <v>17.7</v>
      </c>
      <c r="G18" s="6"/>
      <c r="H18" s="6">
        <v>10.5</v>
      </c>
      <c r="I18" s="6">
        <v>2.7</v>
      </c>
      <c r="J18" s="6"/>
      <c r="K18" s="3"/>
      <c r="L18" s="3"/>
      <c r="M18" s="3"/>
      <c r="N18" s="3"/>
      <c r="O18" s="3"/>
    </row>
    <row r="19" spans="1:15" ht="12.75">
      <c r="A19" s="3" t="s">
        <v>25</v>
      </c>
      <c r="B19" s="5" t="s">
        <v>95</v>
      </c>
      <c r="C19" s="3"/>
      <c r="D19" s="3"/>
      <c r="E19" s="6"/>
      <c r="F19" s="6">
        <v>92.75</v>
      </c>
      <c r="G19" s="6"/>
      <c r="H19" s="6">
        <v>78.6</v>
      </c>
      <c r="I19" s="6">
        <v>14.15</v>
      </c>
      <c r="J19" s="6"/>
      <c r="K19" s="3"/>
      <c r="L19" s="3"/>
      <c r="M19" s="3"/>
      <c r="N19" s="3"/>
      <c r="O19" s="3"/>
    </row>
    <row r="20" spans="1:15" ht="12.75">
      <c r="A20" s="3" t="s">
        <v>27</v>
      </c>
      <c r="B20" s="4" t="s">
        <v>96</v>
      </c>
      <c r="C20" s="3" t="s">
        <v>97</v>
      </c>
      <c r="D20" s="3"/>
      <c r="E20" s="6"/>
      <c r="F20" s="6">
        <v>368.89</v>
      </c>
      <c r="G20" s="6"/>
      <c r="H20" s="6">
        <v>312.62</v>
      </c>
      <c r="I20" s="6">
        <v>56.27</v>
      </c>
      <c r="J20" s="6"/>
      <c r="K20" s="3"/>
      <c r="L20" s="3"/>
      <c r="M20" s="3"/>
      <c r="N20" s="3"/>
      <c r="O20" s="3"/>
    </row>
    <row r="21" spans="1:15" ht="12.75">
      <c r="A21" s="3" t="s">
        <v>27</v>
      </c>
      <c r="B21" s="5" t="s">
        <v>98</v>
      </c>
      <c r="C21" s="3" t="s">
        <v>99</v>
      </c>
      <c r="D21" s="3"/>
      <c r="E21" s="6"/>
      <c r="F21" s="6">
        <v>282</v>
      </c>
      <c r="G21" s="6"/>
      <c r="H21" s="6">
        <v>238.99</v>
      </c>
      <c r="I21" s="6">
        <v>43.01</v>
      </c>
      <c r="J21" s="6"/>
      <c r="K21" s="3"/>
      <c r="L21" s="3"/>
      <c r="M21" s="3"/>
      <c r="N21" s="3"/>
      <c r="O21" s="3"/>
    </row>
    <row r="22" spans="1:15" ht="12.75">
      <c r="A22" s="3" t="s">
        <v>27</v>
      </c>
      <c r="B22" s="5" t="s">
        <v>100</v>
      </c>
      <c r="C22" s="3"/>
      <c r="D22" s="3"/>
      <c r="E22" s="6"/>
      <c r="F22" s="6">
        <v>1050</v>
      </c>
      <c r="G22" s="6"/>
      <c r="H22" s="6">
        <v>889.83</v>
      </c>
      <c r="I22" s="6">
        <v>160.17</v>
      </c>
      <c r="J22" s="6"/>
      <c r="K22" s="3"/>
      <c r="L22" s="3"/>
      <c r="M22" s="3"/>
      <c r="N22" s="3"/>
      <c r="O22" s="3"/>
    </row>
    <row r="23" spans="1:15" ht="12.75">
      <c r="A23" s="3" t="s">
        <v>27</v>
      </c>
      <c r="B23" s="5" t="s">
        <v>101</v>
      </c>
      <c r="C23" s="3"/>
      <c r="D23" s="3"/>
      <c r="E23" s="6"/>
      <c r="F23" s="6">
        <v>258.34</v>
      </c>
      <c r="G23" s="6"/>
      <c r="H23" s="6">
        <v>218.93</v>
      </c>
      <c r="I23" s="6">
        <v>39.41</v>
      </c>
      <c r="J23" s="6"/>
      <c r="K23" s="3"/>
      <c r="L23" s="3"/>
      <c r="M23" s="3"/>
      <c r="N23" s="3"/>
      <c r="O23" s="3"/>
    </row>
    <row r="24" spans="1:15" ht="12.75">
      <c r="A24" s="3" t="s">
        <v>102</v>
      </c>
      <c r="B24" s="5" t="s">
        <v>103</v>
      </c>
      <c r="C24" s="3"/>
      <c r="D24" s="3"/>
      <c r="E24" s="6"/>
      <c r="F24" s="6">
        <v>130</v>
      </c>
      <c r="G24" s="6"/>
      <c r="H24" s="6">
        <v>110.17</v>
      </c>
      <c r="I24" s="6">
        <v>19.83</v>
      </c>
      <c r="J24" s="6"/>
      <c r="K24" s="3"/>
      <c r="L24" s="3"/>
      <c r="M24" s="3"/>
      <c r="N24" s="3"/>
      <c r="O24" s="3"/>
    </row>
    <row r="25" spans="1:15" ht="12.75">
      <c r="A25" s="3" t="s">
        <v>102</v>
      </c>
      <c r="B25" s="5" t="s">
        <v>104</v>
      </c>
      <c r="C25" s="3"/>
      <c r="D25" s="6"/>
      <c r="E25" s="6"/>
      <c r="F25" s="3">
        <v>62.54</v>
      </c>
      <c r="G25" s="6"/>
      <c r="H25" s="3">
        <v>53</v>
      </c>
      <c r="I25" s="3">
        <v>9.54</v>
      </c>
      <c r="J25" s="6"/>
      <c r="K25" s="3"/>
      <c r="L25" s="3"/>
      <c r="M25" s="3"/>
      <c r="N25" s="3"/>
      <c r="O25" s="3"/>
    </row>
    <row r="26" spans="1:15" ht="12.75">
      <c r="A26" s="3" t="s">
        <v>102</v>
      </c>
      <c r="B26" s="5" t="s">
        <v>105</v>
      </c>
      <c r="C26" s="3"/>
      <c r="D26" s="6"/>
      <c r="E26" s="6"/>
      <c r="F26" s="3">
        <v>999.28</v>
      </c>
      <c r="G26" s="6"/>
      <c r="H26" s="3">
        <v>846.85</v>
      </c>
      <c r="I26" s="3">
        <v>152.43</v>
      </c>
      <c r="J26" s="6"/>
      <c r="K26" s="3"/>
      <c r="L26" s="3"/>
      <c r="M26" s="3"/>
      <c r="N26" s="3"/>
      <c r="O26" s="3"/>
    </row>
    <row r="27" spans="1:15" ht="12.75">
      <c r="A27" s="3" t="s">
        <v>40</v>
      </c>
      <c r="B27" s="5" t="s">
        <v>106</v>
      </c>
      <c r="C27" s="3"/>
      <c r="D27" s="6"/>
      <c r="E27" s="6"/>
      <c r="F27" s="3">
        <v>577.72</v>
      </c>
      <c r="G27" s="6"/>
      <c r="H27" s="3">
        <v>489.59</v>
      </c>
      <c r="I27" s="3">
        <v>88.13</v>
      </c>
      <c r="J27" s="6"/>
      <c r="K27" s="3"/>
      <c r="L27" s="3"/>
      <c r="M27" s="3"/>
      <c r="N27" s="3"/>
      <c r="O27" s="3"/>
    </row>
    <row r="28" spans="1:15" ht="12.75">
      <c r="A28" s="3" t="s">
        <v>40</v>
      </c>
      <c r="B28" s="5" t="s">
        <v>107</v>
      </c>
      <c r="C28" s="3"/>
      <c r="D28" s="6"/>
      <c r="E28" s="6"/>
      <c r="F28" s="3">
        <v>260.2</v>
      </c>
      <c r="G28" s="6"/>
      <c r="H28" s="3">
        <v>220.51</v>
      </c>
      <c r="I28" s="3">
        <v>39.69</v>
      </c>
      <c r="J28" s="6"/>
      <c r="K28" s="3"/>
      <c r="L28" s="3"/>
      <c r="M28" s="3"/>
      <c r="N28" s="3"/>
      <c r="O28" s="3"/>
    </row>
    <row r="29" spans="1:15" ht="12.75">
      <c r="A29" s="3" t="s">
        <v>40</v>
      </c>
      <c r="B29" s="5" t="s">
        <v>108</v>
      </c>
      <c r="C29" s="3"/>
      <c r="D29" s="6"/>
      <c r="E29" s="6"/>
      <c r="F29" s="3">
        <v>790.36</v>
      </c>
      <c r="G29" s="6"/>
      <c r="H29" s="3">
        <v>669.8</v>
      </c>
      <c r="I29" s="3">
        <v>120.56</v>
      </c>
      <c r="J29" s="6"/>
      <c r="K29" s="3"/>
      <c r="L29" s="3"/>
      <c r="M29" s="3"/>
      <c r="N29" s="3"/>
      <c r="O29" s="3"/>
    </row>
    <row r="30" spans="1:15" ht="12.75">
      <c r="A30" s="3" t="s">
        <v>40</v>
      </c>
      <c r="B30" s="5" t="s">
        <v>109</v>
      </c>
      <c r="C30" s="3"/>
      <c r="D30" s="6"/>
      <c r="E30" s="6"/>
      <c r="F30" s="3">
        <v>146.58</v>
      </c>
      <c r="G30" s="6"/>
      <c r="H30" s="3">
        <v>124.22</v>
      </c>
      <c r="I30" s="3">
        <v>22.36</v>
      </c>
      <c r="J30" s="6"/>
      <c r="K30" s="3"/>
      <c r="L30" s="3"/>
      <c r="M30" s="3"/>
      <c r="N30" s="3"/>
      <c r="O30" s="3"/>
    </row>
    <row r="31" spans="1:15" ht="12.75">
      <c r="A31" s="3" t="s">
        <v>81</v>
      </c>
      <c r="B31" s="5" t="s">
        <v>110</v>
      </c>
      <c r="C31" s="3"/>
      <c r="D31" s="6"/>
      <c r="E31" s="6"/>
      <c r="F31" s="3">
        <v>1023.9</v>
      </c>
      <c r="G31" s="6"/>
      <c r="H31" s="3">
        <v>867.71</v>
      </c>
      <c r="I31" s="3">
        <v>156.19</v>
      </c>
      <c r="J31" s="6"/>
      <c r="K31" s="3"/>
      <c r="L31" s="3"/>
      <c r="M31" s="3"/>
      <c r="N31" s="3"/>
      <c r="O31" s="3"/>
    </row>
    <row r="32" spans="1:15" ht="12.75">
      <c r="A32" s="3" t="s">
        <v>81</v>
      </c>
      <c r="B32" s="5" t="s">
        <v>111</v>
      </c>
      <c r="C32" s="3"/>
      <c r="D32" s="6"/>
      <c r="E32" s="6"/>
      <c r="F32" s="3">
        <v>199.5</v>
      </c>
      <c r="G32" s="6"/>
      <c r="H32" s="3">
        <v>190</v>
      </c>
      <c r="I32" s="3">
        <v>9.5</v>
      </c>
      <c r="J32" s="6"/>
      <c r="K32" s="3"/>
      <c r="L32" s="3"/>
      <c r="M32" s="3"/>
      <c r="N32" s="3"/>
      <c r="O32" s="3"/>
    </row>
    <row r="33" spans="1:15" ht="12.75">
      <c r="A33" s="3" t="s">
        <v>112</v>
      </c>
      <c r="B33" s="5" t="s">
        <v>113</v>
      </c>
      <c r="C33" s="3"/>
      <c r="D33" s="6"/>
      <c r="E33" s="6"/>
      <c r="F33" s="3">
        <v>315.34</v>
      </c>
      <c r="G33" s="6"/>
      <c r="H33" s="3">
        <v>267.24</v>
      </c>
      <c r="I33" s="3">
        <v>48.1</v>
      </c>
      <c r="J33" s="6"/>
      <c r="K33" s="3"/>
      <c r="L33" s="3"/>
      <c r="M33" s="3"/>
      <c r="N33" s="3"/>
      <c r="O33" s="3"/>
    </row>
    <row r="34" spans="1:15" ht="12.75">
      <c r="A34" s="3" t="s">
        <v>42</v>
      </c>
      <c r="B34" s="5" t="s">
        <v>114</v>
      </c>
      <c r="C34" s="3"/>
      <c r="D34" s="6">
        <v>26.51</v>
      </c>
      <c r="E34" s="6">
        <v>147.29</v>
      </c>
      <c r="F34" s="3"/>
      <c r="G34" s="6">
        <v>173.8</v>
      </c>
      <c r="H34" s="3"/>
      <c r="I34" s="3"/>
      <c r="J34" s="6"/>
      <c r="K34" s="3"/>
      <c r="L34" s="3"/>
      <c r="M34" s="3"/>
      <c r="N34" s="3"/>
      <c r="O34" s="3"/>
    </row>
    <row r="35" spans="1:15" ht="12.75">
      <c r="A35" s="3" t="s">
        <v>42</v>
      </c>
      <c r="B35" s="5" t="s">
        <v>115</v>
      </c>
      <c r="C35" s="3"/>
      <c r="D35" s="6">
        <v>56.39</v>
      </c>
      <c r="E35" s="6">
        <v>313.26</v>
      </c>
      <c r="F35" s="3"/>
      <c r="G35" s="6">
        <v>369.65</v>
      </c>
      <c r="H35" s="3"/>
      <c r="I35" s="3"/>
      <c r="J35" s="6"/>
      <c r="K35" s="3"/>
      <c r="L35" s="3"/>
      <c r="M35" s="3"/>
      <c r="N35" s="3"/>
      <c r="O35" s="3"/>
    </row>
    <row r="36" spans="1:15" ht="12.75">
      <c r="A36" s="3" t="s">
        <v>44</v>
      </c>
      <c r="B36" s="5" t="s">
        <v>116</v>
      </c>
      <c r="C36" s="3"/>
      <c r="D36" s="6"/>
      <c r="E36" s="6"/>
      <c r="F36" s="3">
        <v>927.79</v>
      </c>
      <c r="G36" s="6"/>
      <c r="H36" s="3">
        <v>786.26</v>
      </c>
      <c r="I36" s="3">
        <v>141.53</v>
      </c>
      <c r="J36" s="6"/>
      <c r="K36" s="3"/>
      <c r="L36" s="3"/>
      <c r="M36" s="3"/>
      <c r="N36" s="3"/>
      <c r="O36" s="3"/>
    </row>
    <row r="37" spans="1:15" ht="12.75">
      <c r="A37" s="3" t="s">
        <v>44</v>
      </c>
      <c r="B37" s="5" t="s">
        <v>117</v>
      </c>
      <c r="C37" s="3"/>
      <c r="D37" s="6">
        <v>136.8</v>
      </c>
      <c r="E37" s="6">
        <v>760</v>
      </c>
      <c r="F37" s="3"/>
      <c r="G37" s="6">
        <v>896.8</v>
      </c>
      <c r="H37" s="3"/>
      <c r="I37" s="3"/>
      <c r="J37" s="6"/>
      <c r="K37" s="3"/>
      <c r="L37" s="3"/>
      <c r="M37" s="3"/>
      <c r="N37" s="3"/>
      <c r="O37" s="3"/>
    </row>
    <row r="38" spans="1:15" ht="12.75">
      <c r="A38" s="3" t="s">
        <v>82</v>
      </c>
      <c r="B38" s="5" t="s">
        <v>118</v>
      </c>
      <c r="C38" s="3"/>
      <c r="D38" s="6"/>
      <c r="E38" s="6"/>
      <c r="F38" s="3">
        <v>280.84</v>
      </c>
      <c r="G38" s="6"/>
      <c r="H38" s="3">
        <v>238</v>
      </c>
      <c r="I38" s="3">
        <v>42.84</v>
      </c>
      <c r="J38" s="6"/>
      <c r="K38" s="3"/>
      <c r="L38" s="3"/>
      <c r="M38" s="3"/>
      <c r="N38" s="3"/>
      <c r="O38" s="3"/>
    </row>
    <row r="39" spans="1:15" ht="12.75">
      <c r="A39" s="3" t="s">
        <v>82</v>
      </c>
      <c r="B39" s="5" t="s">
        <v>119</v>
      </c>
      <c r="C39" s="3"/>
      <c r="D39" s="6"/>
      <c r="E39" s="6"/>
      <c r="F39" s="3">
        <v>174.91</v>
      </c>
      <c r="G39" s="6"/>
      <c r="H39" s="3">
        <v>148.23</v>
      </c>
      <c r="I39" s="3">
        <v>26.68</v>
      </c>
      <c r="J39" s="6"/>
      <c r="K39" s="3"/>
      <c r="L39" s="3"/>
      <c r="M39" s="3"/>
      <c r="N39" s="3"/>
      <c r="O39" s="3"/>
    </row>
    <row r="40" spans="1:15" ht="12.75">
      <c r="A40" s="3" t="s">
        <v>46</v>
      </c>
      <c r="B40" s="5" t="s">
        <v>120</v>
      </c>
      <c r="C40" s="3"/>
      <c r="D40" s="6"/>
      <c r="E40" s="6"/>
      <c r="F40" s="3">
        <v>269.78</v>
      </c>
      <c r="G40" s="6"/>
      <c r="H40" s="3">
        <v>228.63</v>
      </c>
      <c r="I40" s="3">
        <v>41.15</v>
      </c>
      <c r="J40" s="6"/>
      <c r="K40" s="3"/>
      <c r="L40" s="3"/>
      <c r="M40" s="3"/>
      <c r="N40" s="3"/>
      <c r="O40" s="3"/>
    </row>
    <row r="41" spans="1:15" ht="12.75">
      <c r="A41" s="3" t="s">
        <v>46</v>
      </c>
      <c r="B41" s="5" t="s">
        <v>121</v>
      </c>
      <c r="C41" s="3"/>
      <c r="D41" s="6"/>
      <c r="E41" s="6"/>
      <c r="F41" s="3">
        <v>408.74</v>
      </c>
      <c r="G41" s="6"/>
      <c r="H41" s="3">
        <v>346.39</v>
      </c>
      <c r="I41" s="3">
        <v>62.35</v>
      </c>
      <c r="J41" s="6"/>
      <c r="K41" s="3"/>
      <c r="L41" s="3"/>
      <c r="M41" s="3"/>
      <c r="N41" s="3"/>
      <c r="O41" s="3"/>
    </row>
    <row r="42" spans="1:15" ht="12.75">
      <c r="A42" s="3" t="s">
        <v>46</v>
      </c>
      <c r="B42" s="5" t="s">
        <v>122</v>
      </c>
      <c r="C42" s="3"/>
      <c r="D42" s="6"/>
      <c r="E42" s="6"/>
      <c r="F42" s="3">
        <v>19.46</v>
      </c>
      <c r="G42" s="6"/>
      <c r="H42" s="3">
        <v>16.49</v>
      </c>
      <c r="I42" s="3">
        <v>2.97</v>
      </c>
      <c r="J42" s="6"/>
      <c r="K42" s="3"/>
      <c r="L42" s="3"/>
      <c r="M42" s="3"/>
      <c r="N42" s="3"/>
      <c r="O42" s="3"/>
    </row>
    <row r="43" spans="1:15" ht="12.75">
      <c r="A43" s="3" t="s">
        <v>46</v>
      </c>
      <c r="B43" s="5" t="s">
        <v>123</v>
      </c>
      <c r="C43" s="3"/>
      <c r="D43" s="6"/>
      <c r="E43" s="6"/>
      <c r="F43" s="3">
        <v>254.38</v>
      </c>
      <c r="G43" s="6"/>
      <c r="H43" s="3">
        <v>215.58</v>
      </c>
      <c r="I43" s="3">
        <v>38.8</v>
      </c>
      <c r="J43" s="6"/>
      <c r="K43" s="3"/>
      <c r="L43" s="3"/>
      <c r="M43" s="3"/>
      <c r="N43" s="3"/>
      <c r="O43" s="3"/>
    </row>
    <row r="44" spans="1:15" ht="12.75">
      <c r="A44" s="3" t="s">
        <v>46</v>
      </c>
      <c r="B44" s="5" t="s">
        <v>124</v>
      </c>
      <c r="C44" s="3"/>
      <c r="D44" s="6"/>
      <c r="E44" s="6"/>
      <c r="F44" s="3">
        <v>700.75</v>
      </c>
      <c r="G44" s="6"/>
      <c r="H44" s="3">
        <v>593.86</v>
      </c>
      <c r="I44" s="3">
        <v>106.89</v>
      </c>
      <c r="J44" s="6"/>
      <c r="K44" s="3"/>
      <c r="L44" s="3"/>
      <c r="M44" s="3"/>
      <c r="N44" s="3"/>
      <c r="O44" s="3"/>
    </row>
    <row r="45" spans="1:15" ht="12.75">
      <c r="A45" s="8" t="s">
        <v>46</v>
      </c>
      <c r="B45" s="16" t="s">
        <v>125</v>
      </c>
      <c r="C45" s="8"/>
      <c r="D45" s="6"/>
      <c r="E45" s="6"/>
      <c r="F45" s="3">
        <v>514.11</v>
      </c>
      <c r="G45" s="6"/>
      <c r="H45" s="3">
        <v>435.69</v>
      </c>
      <c r="I45" s="3">
        <v>78.42</v>
      </c>
      <c r="J45" s="6"/>
      <c r="K45" s="3"/>
      <c r="L45" s="3"/>
      <c r="M45" s="3"/>
      <c r="N45" s="3"/>
      <c r="O45" s="3"/>
    </row>
    <row r="46" spans="1:15" ht="12.75">
      <c r="A46" s="8" t="s">
        <v>126</v>
      </c>
      <c r="B46" s="16" t="s">
        <v>127</v>
      </c>
      <c r="C46" s="8"/>
      <c r="D46" s="6"/>
      <c r="E46" s="6"/>
      <c r="F46" s="3">
        <v>1351.2</v>
      </c>
      <c r="G46" s="6"/>
      <c r="H46" s="3">
        <v>1145.09</v>
      </c>
      <c r="I46" s="3">
        <v>206.11</v>
      </c>
      <c r="J46" s="6"/>
      <c r="K46" s="3"/>
      <c r="L46" s="3"/>
      <c r="M46" s="3"/>
      <c r="N46" s="3"/>
      <c r="O46" s="3"/>
    </row>
    <row r="47" spans="1:15" ht="12.75">
      <c r="A47" s="8" t="s">
        <v>48</v>
      </c>
      <c r="B47" s="16" t="s">
        <v>128</v>
      </c>
      <c r="C47" s="8"/>
      <c r="D47" s="6"/>
      <c r="E47" s="6"/>
      <c r="F47" s="3">
        <v>1094</v>
      </c>
      <c r="G47" s="6"/>
      <c r="H47" s="3">
        <v>927.12</v>
      </c>
      <c r="I47" s="3">
        <v>166.88</v>
      </c>
      <c r="J47" s="6"/>
      <c r="K47" s="3"/>
      <c r="L47" s="3"/>
      <c r="M47" s="3"/>
      <c r="N47" s="3"/>
      <c r="O47" s="3"/>
    </row>
    <row r="48" spans="1:15" ht="12.75">
      <c r="A48" s="1" t="s">
        <v>48</v>
      </c>
      <c r="B48" s="15" t="s">
        <v>129</v>
      </c>
      <c r="D48" s="6"/>
      <c r="E48" s="6"/>
      <c r="F48" s="3">
        <v>327.33</v>
      </c>
      <c r="G48" s="6"/>
      <c r="H48" s="3">
        <v>277.4</v>
      </c>
      <c r="I48" s="3">
        <v>49.93</v>
      </c>
      <c r="J48" s="6"/>
      <c r="K48" s="3"/>
      <c r="L48" s="3"/>
      <c r="M48" s="3"/>
      <c r="N48" s="3"/>
      <c r="O48" s="3"/>
    </row>
    <row r="49" spans="1:15" ht="12.75">
      <c r="A49" s="3" t="s">
        <v>55</v>
      </c>
      <c r="B49" s="5" t="s">
        <v>130</v>
      </c>
      <c r="C49" s="3"/>
      <c r="D49" s="6"/>
      <c r="E49" s="6"/>
      <c r="F49" s="3">
        <v>534</v>
      </c>
      <c r="G49" s="6"/>
      <c r="H49" s="3">
        <v>452.54</v>
      </c>
      <c r="I49" s="3">
        <v>81.46</v>
      </c>
      <c r="J49" s="6"/>
      <c r="K49" s="3"/>
      <c r="L49" s="3"/>
      <c r="M49" s="3"/>
      <c r="N49" s="3"/>
      <c r="O49" s="3"/>
    </row>
    <row r="50" spans="1:15" ht="12.75">
      <c r="A50" s="3" t="s">
        <v>57</v>
      </c>
      <c r="B50" s="5" t="s">
        <v>120</v>
      </c>
      <c r="C50" s="3"/>
      <c r="D50" s="6"/>
      <c r="E50" s="6"/>
      <c r="F50" s="3">
        <v>522.95</v>
      </c>
      <c r="G50" s="6"/>
      <c r="H50" s="3">
        <v>443.18</v>
      </c>
      <c r="I50" s="3">
        <v>79.77</v>
      </c>
      <c r="J50" s="6"/>
      <c r="K50" s="3"/>
      <c r="L50" s="3"/>
      <c r="M50" s="3"/>
      <c r="N50" s="3"/>
      <c r="O50" s="3"/>
    </row>
    <row r="51" spans="1:15" ht="12.75">
      <c r="A51" s="8" t="s">
        <v>57</v>
      </c>
      <c r="B51" s="16" t="s">
        <v>131</v>
      </c>
      <c r="C51" s="8"/>
      <c r="D51" s="11"/>
      <c r="E51" s="11"/>
      <c r="F51" s="8">
        <v>214.97</v>
      </c>
      <c r="G51" s="11"/>
      <c r="H51" s="8">
        <v>182.18</v>
      </c>
      <c r="I51" s="8">
        <v>32.79</v>
      </c>
      <c r="J51" s="11"/>
      <c r="K51" s="8"/>
      <c r="L51" s="8"/>
      <c r="M51" s="8"/>
      <c r="N51" s="8"/>
      <c r="O51" s="8"/>
    </row>
    <row r="52" spans="1:15" ht="12.75">
      <c r="A52" s="8" t="s">
        <v>57</v>
      </c>
      <c r="B52" s="16" t="s">
        <v>132</v>
      </c>
      <c r="C52" s="8"/>
      <c r="D52" s="11"/>
      <c r="E52" s="11"/>
      <c r="F52" s="8">
        <v>165.19</v>
      </c>
      <c r="G52" s="11"/>
      <c r="H52" s="8">
        <v>140</v>
      </c>
      <c r="I52" s="8">
        <v>25.19</v>
      </c>
      <c r="J52" s="11"/>
      <c r="K52" s="8"/>
      <c r="L52" s="8"/>
      <c r="M52" s="8"/>
      <c r="N52" s="8"/>
      <c r="O52" s="8"/>
    </row>
    <row r="53" spans="1:15" ht="12.75">
      <c r="A53" s="8" t="s">
        <v>57</v>
      </c>
      <c r="B53" s="16" t="s">
        <v>133</v>
      </c>
      <c r="C53" s="8"/>
      <c r="D53" s="11"/>
      <c r="E53" s="11"/>
      <c r="F53" s="8">
        <v>483.92</v>
      </c>
      <c r="G53" s="11"/>
      <c r="H53" s="8">
        <v>410.1</v>
      </c>
      <c r="I53" s="8">
        <v>73.82</v>
      </c>
      <c r="J53" s="11"/>
      <c r="K53" s="8"/>
      <c r="L53" s="8"/>
      <c r="M53" s="8"/>
      <c r="N53" s="8"/>
      <c r="O53" s="8"/>
    </row>
    <row r="54" spans="1:15" ht="12.75">
      <c r="A54" s="8" t="s">
        <v>57</v>
      </c>
      <c r="B54" s="16" t="s">
        <v>134</v>
      </c>
      <c r="C54" s="8"/>
      <c r="D54" s="11"/>
      <c r="E54" s="11"/>
      <c r="F54" s="8">
        <v>135.11</v>
      </c>
      <c r="G54" s="11"/>
      <c r="H54" s="8">
        <v>114.5</v>
      </c>
      <c r="I54" s="8">
        <v>20.61</v>
      </c>
      <c r="J54" s="11"/>
      <c r="K54" s="8"/>
      <c r="L54" s="8"/>
      <c r="M54" s="8"/>
      <c r="N54" s="8"/>
      <c r="O54" s="8"/>
    </row>
    <row r="55" spans="1:15" ht="12.75">
      <c r="A55" s="8" t="s">
        <v>57</v>
      </c>
      <c r="B55" s="16" t="s">
        <v>135</v>
      </c>
      <c r="C55" s="8"/>
      <c r="D55" s="11"/>
      <c r="E55" s="11"/>
      <c r="F55" s="8">
        <v>724.31</v>
      </c>
      <c r="G55" s="11"/>
      <c r="H55" s="8"/>
      <c r="I55" s="8">
        <v>110.49</v>
      </c>
      <c r="J55" s="11"/>
      <c r="K55" s="8"/>
      <c r="L55" s="8">
        <v>613.82</v>
      </c>
      <c r="M55" s="8"/>
      <c r="N55" s="8"/>
      <c r="O55" s="8"/>
    </row>
    <row r="56" spans="3:15" ht="12.75">
      <c r="C56" s="1" t="s">
        <v>59</v>
      </c>
      <c r="D56" s="1">
        <f aca="true" t="shared" si="0" ref="D56:O56">SUM(D10:D50)</f>
        <v>229.27</v>
      </c>
      <c r="E56" s="1">
        <f t="shared" si="0"/>
        <v>1273.73</v>
      </c>
      <c r="F56" s="1">
        <f t="shared" si="0"/>
        <v>14445.64</v>
      </c>
      <c r="G56" s="1">
        <f t="shared" si="0"/>
        <v>1503</v>
      </c>
      <c r="H56" s="1">
        <f t="shared" si="0"/>
        <v>12016.650000000003</v>
      </c>
      <c r="I56" s="1">
        <f t="shared" si="0"/>
        <v>2182.6099999999997</v>
      </c>
      <c r="J56" s="1">
        <f t="shared" si="0"/>
        <v>0</v>
      </c>
      <c r="K56" s="1">
        <f t="shared" si="0"/>
        <v>109.32</v>
      </c>
      <c r="L56" s="1">
        <f t="shared" si="0"/>
        <v>0</v>
      </c>
      <c r="M56" s="1">
        <f t="shared" si="0"/>
        <v>132.56</v>
      </c>
      <c r="N56" s="1">
        <f t="shared" si="0"/>
        <v>0</v>
      </c>
      <c r="O56" s="1">
        <f t="shared" si="0"/>
        <v>0</v>
      </c>
    </row>
    <row r="57" spans="3:7" ht="12.75">
      <c r="C57" s="1" t="s">
        <v>60</v>
      </c>
      <c r="D57" s="10">
        <f>+D56+E56+F56</f>
        <v>15948.64</v>
      </c>
      <c r="G57" s="10">
        <f>+G56+H56+I56+J56+K56+L56+N56+M56</f>
        <v>15944.140000000001</v>
      </c>
    </row>
    <row r="60" spans="6:10" ht="12.75">
      <c r="F60" s="10"/>
      <c r="G60" s="10"/>
      <c r="H60" s="10"/>
      <c r="I60" s="10"/>
      <c r="J60" s="10"/>
    </row>
    <row r="62" spans="6:7" ht="12.75">
      <c r="F62" s="10"/>
      <c r="G62" s="10"/>
    </row>
    <row r="63" ht="12.75">
      <c r="F63" s="10"/>
    </row>
  </sheetData>
  <mergeCells count="18">
    <mergeCell ref="I7:I8"/>
    <mergeCell ref="J7:J8"/>
    <mergeCell ref="K7:K8"/>
    <mergeCell ref="L7:L8"/>
    <mergeCell ref="E7:E8"/>
    <mergeCell ref="F7:F8"/>
    <mergeCell ref="G7:G8"/>
    <mergeCell ref="H7:H8"/>
    <mergeCell ref="M7:M8"/>
    <mergeCell ref="N7:N8"/>
    <mergeCell ref="O7:O8"/>
    <mergeCell ref="A9:C9"/>
    <mergeCell ref="A6:A8"/>
    <mergeCell ref="B6:B8"/>
    <mergeCell ref="C6:C8"/>
    <mergeCell ref="D6:F6"/>
    <mergeCell ref="G6:O6"/>
    <mergeCell ref="D7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2">
      <pane ySplit="2175" topLeftCell="BM8" activePane="bottomLeft" state="split"/>
      <selection pane="topLeft" activeCell="A2" sqref="A2"/>
      <selection pane="bottomLeft" activeCell="C28" sqref="C28"/>
    </sheetView>
  </sheetViews>
  <sheetFormatPr defaultColWidth="9.140625" defaultRowHeight="12.75"/>
  <cols>
    <col min="1" max="1" width="9.140625" style="1" customWidth="1"/>
    <col min="2" max="2" width="9.140625" style="15" customWidth="1"/>
    <col min="3" max="3" width="28.7109375" style="1" customWidth="1"/>
    <col min="4" max="4" width="12.00390625" style="1" customWidth="1"/>
    <col min="5" max="16384" width="9.140625" style="1" customWidth="1"/>
  </cols>
  <sheetData>
    <row r="1" ht="12.75">
      <c r="A1" s="1" t="s">
        <v>136</v>
      </c>
    </row>
    <row r="3" ht="12.75">
      <c r="D3" s="1" t="s">
        <v>137</v>
      </c>
    </row>
    <row r="4" ht="12.75">
      <c r="A4" s="1" t="s">
        <v>138</v>
      </c>
    </row>
    <row r="5" spans="1:10" ht="12.75">
      <c r="A5" s="44" t="s">
        <v>3</v>
      </c>
      <c r="B5" s="55" t="s">
        <v>139</v>
      </c>
      <c r="C5" s="44" t="s">
        <v>5</v>
      </c>
      <c r="D5" s="14" t="s">
        <v>6</v>
      </c>
      <c r="E5" s="53" t="s">
        <v>7</v>
      </c>
      <c r="F5" s="53"/>
      <c r="G5" s="53"/>
      <c r="H5" s="53"/>
      <c r="I5" s="54"/>
      <c r="J5" s="1" t="s">
        <v>7</v>
      </c>
    </row>
    <row r="6" spans="1:9" ht="12.75" customHeight="1">
      <c r="A6" s="44"/>
      <c r="B6" s="55"/>
      <c r="C6" s="44"/>
      <c r="D6" s="44" t="s">
        <v>140</v>
      </c>
      <c r="E6" s="44" t="s">
        <v>141</v>
      </c>
      <c r="F6" s="44" t="s">
        <v>142</v>
      </c>
      <c r="G6" s="44" t="s">
        <v>143</v>
      </c>
      <c r="H6" s="44" t="s">
        <v>144</v>
      </c>
      <c r="I6" s="56" t="s">
        <v>145</v>
      </c>
    </row>
    <row r="7" spans="1:10" ht="21.75" customHeight="1">
      <c r="A7" s="44"/>
      <c r="B7" s="55"/>
      <c r="C7" s="44"/>
      <c r="D7" s="44"/>
      <c r="E7" s="44"/>
      <c r="F7" s="44"/>
      <c r="G7" s="44"/>
      <c r="H7" s="44"/>
      <c r="I7" s="57"/>
      <c r="J7" s="1" t="s">
        <v>12</v>
      </c>
    </row>
    <row r="8" spans="1:10" ht="12.75">
      <c r="A8" s="46"/>
      <c r="B8" s="47"/>
      <c r="C8" s="48"/>
      <c r="D8" s="12">
        <v>240</v>
      </c>
      <c r="E8" s="12">
        <v>5000</v>
      </c>
      <c r="F8" s="12">
        <v>4701</v>
      </c>
      <c r="G8" s="12">
        <v>5050</v>
      </c>
      <c r="H8" s="2">
        <v>5051</v>
      </c>
      <c r="I8" s="12">
        <v>450</v>
      </c>
      <c r="J8" s="1">
        <v>5001</v>
      </c>
    </row>
    <row r="9" spans="1:9" ht="12.75">
      <c r="A9" s="3" t="s">
        <v>15</v>
      </c>
      <c r="B9" s="4" t="s">
        <v>146</v>
      </c>
      <c r="C9" s="3" t="s">
        <v>147</v>
      </c>
      <c r="D9" s="6">
        <v>200</v>
      </c>
      <c r="E9" s="6"/>
      <c r="F9" s="6"/>
      <c r="G9" s="6">
        <v>200</v>
      </c>
      <c r="H9" s="3"/>
      <c r="I9" s="6"/>
    </row>
    <row r="10" spans="1:9" ht="12.75">
      <c r="A10" s="3" t="s">
        <v>40</v>
      </c>
      <c r="B10" s="5" t="s">
        <v>148</v>
      </c>
      <c r="C10" s="3" t="s">
        <v>149</v>
      </c>
      <c r="D10" s="6">
        <v>790</v>
      </c>
      <c r="E10" s="6">
        <v>669.49</v>
      </c>
      <c r="F10" s="6">
        <v>120.51</v>
      </c>
      <c r="G10" s="6"/>
      <c r="H10" s="3"/>
      <c r="I10" s="6"/>
    </row>
    <row r="11" spans="1:9" ht="12.75">
      <c r="A11" s="3" t="s">
        <v>50</v>
      </c>
      <c r="B11" s="5" t="s">
        <v>150</v>
      </c>
      <c r="C11" s="3" t="s">
        <v>149</v>
      </c>
      <c r="D11" s="6">
        <v>56.56</v>
      </c>
      <c r="E11" s="6">
        <v>47.93</v>
      </c>
      <c r="F11" s="6">
        <v>8.63</v>
      </c>
      <c r="G11" s="6"/>
      <c r="H11" s="3"/>
      <c r="I11" s="6"/>
    </row>
    <row r="12" spans="1:9" ht="12.75">
      <c r="A12" s="3" t="s">
        <v>50</v>
      </c>
      <c r="B12" s="5" t="s">
        <v>151</v>
      </c>
      <c r="C12" s="3" t="s">
        <v>152</v>
      </c>
      <c r="D12" s="6">
        <v>499.1</v>
      </c>
      <c r="E12" s="6">
        <v>422.97</v>
      </c>
      <c r="F12" s="6">
        <v>76.13</v>
      </c>
      <c r="G12" s="6"/>
      <c r="H12" s="3"/>
      <c r="I12" s="6"/>
    </row>
    <row r="13" spans="1:9" ht="12.75">
      <c r="A13" s="3" t="s">
        <v>50</v>
      </c>
      <c r="B13" s="5" t="s">
        <v>153</v>
      </c>
      <c r="C13" s="3"/>
      <c r="D13" s="6">
        <v>164</v>
      </c>
      <c r="E13" s="6">
        <v>138.98</v>
      </c>
      <c r="F13" s="6">
        <v>25.02</v>
      </c>
      <c r="G13" s="6"/>
      <c r="H13" s="3"/>
      <c r="I13" s="6"/>
    </row>
    <row r="14" spans="1:9" ht="12.75">
      <c r="A14" s="3" t="s">
        <v>50</v>
      </c>
      <c r="B14" s="5" t="s">
        <v>154</v>
      </c>
      <c r="C14" s="3"/>
      <c r="D14" s="6">
        <v>357.8</v>
      </c>
      <c r="E14" s="6">
        <v>303.22</v>
      </c>
      <c r="F14" s="6">
        <v>54.58</v>
      </c>
      <c r="G14" s="6"/>
      <c r="H14" s="3"/>
      <c r="I14" s="6"/>
    </row>
    <row r="15" spans="1:9" ht="12.75">
      <c r="A15" s="3" t="s">
        <v>50</v>
      </c>
      <c r="B15" s="5" t="s">
        <v>155</v>
      </c>
      <c r="C15" s="3"/>
      <c r="D15" s="6">
        <v>182.05</v>
      </c>
      <c r="E15" s="6">
        <v>154.28</v>
      </c>
      <c r="F15" s="6">
        <v>27.77</v>
      </c>
      <c r="G15" s="6"/>
      <c r="H15" s="3"/>
      <c r="I15" s="6"/>
    </row>
    <row r="16" spans="1:9" ht="12.75">
      <c r="A16" s="3" t="s">
        <v>50</v>
      </c>
      <c r="B16" s="5" t="s">
        <v>156</v>
      </c>
      <c r="C16" s="3"/>
      <c r="D16" s="6">
        <v>25.8</v>
      </c>
      <c r="E16" s="6">
        <v>21.86</v>
      </c>
      <c r="F16" s="6">
        <v>3.94</v>
      </c>
      <c r="G16" s="6"/>
      <c r="H16" s="3"/>
      <c r="I16" s="6"/>
    </row>
    <row r="17" spans="1:9" ht="12.75">
      <c r="A17" s="3" t="s">
        <v>50</v>
      </c>
      <c r="B17" s="5" t="s">
        <v>157</v>
      </c>
      <c r="C17" s="3"/>
      <c r="D17" s="6">
        <v>136.4</v>
      </c>
      <c r="E17" s="6">
        <v>115.59</v>
      </c>
      <c r="F17" s="6">
        <v>20.81</v>
      </c>
      <c r="G17" s="6"/>
      <c r="H17" s="3"/>
      <c r="I17" s="6"/>
    </row>
    <row r="18" spans="1:9" ht="12.75">
      <c r="A18" s="3" t="s">
        <v>50</v>
      </c>
      <c r="B18" s="5" t="s">
        <v>158</v>
      </c>
      <c r="C18" s="3"/>
      <c r="D18" s="6">
        <v>283</v>
      </c>
      <c r="E18" s="6">
        <v>239.83</v>
      </c>
      <c r="F18" s="6">
        <v>43.17</v>
      </c>
      <c r="G18" s="6"/>
      <c r="H18" s="3"/>
      <c r="I18" s="6"/>
    </row>
    <row r="19" spans="1:9" ht="12.75">
      <c r="A19" s="3" t="s">
        <v>53</v>
      </c>
      <c r="B19" s="5" t="s">
        <v>159</v>
      </c>
      <c r="C19" s="3"/>
      <c r="D19" s="6">
        <v>418.3</v>
      </c>
      <c r="E19" s="6">
        <v>354.49</v>
      </c>
      <c r="F19" s="6">
        <v>63.81</v>
      </c>
      <c r="G19" s="6"/>
      <c r="H19" s="3"/>
      <c r="I19" s="6"/>
    </row>
    <row r="20" spans="1:9" ht="12.75">
      <c r="A20" s="3" t="s">
        <v>53</v>
      </c>
      <c r="B20" s="5" t="s">
        <v>160</v>
      </c>
      <c r="C20" s="3"/>
      <c r="D20" s="6">
        <v>66.35</v>
      </c>
      <c r="E20" s="6">
        <v>56.23</v>
      </c>
      <c r="F20" s="6">
        <v>10.12</v>
      </c>
      <c r="G20" s="6"/>
      <c r="H20" s="3"/>
      <c r="I20" s="6"/>
    </row>
    <row r="21" spans="1:9" ht="12.75">
      <c r="A21" s="3" t="s">
        <v>57</v>
      </c>
      <c r="B21" s="5" t="s">
        <v>161</v>
      </c>
      <c r="C21" s="3"/>
      <c r="D21" s="6">
        <v>41.6</v>
      </c>
      <c r="E21" s="6"/>
      <c r="F21" s="6"/>
      <c r="G21" s="6">
        <v>41.6</v>
      </c>
      <c r="H21" s="3"/>
      <c r="I21" s="6"/>
    </row>
    <row r="22" spans="1:9" ht="12.75">
      <c r="A22" s="3" t="s">
        <v>57</v>
      </c>
      <c r="B22" s="5" t="s">
        <v>162</v>
      </c>
      <c r="C22" s="3"/>
      <c r="D22" s="6">
        <v>173.74</v>
      </c>
      <c r="E22" s="6"/>
      <c r="F22" s="6"/>
      <c r="G22" s="6">
        <v>173.74</v>
      </c>
      <c r="H22" s="3"/>
      <c r="I22" s="6"/>
    </row>
    <row r="23" spans="1:9" ht="12.75">
      <c r="A23" s="3" t="s">
        <v>57</v>
      </c>
      <c r="B23" s="5" t="s">
        <v>163</v>
      </c>
      <c r="C23" s="3"/>
      <c r="D23" s="6">
        <v>200</v>
      </c>
      <c r="E23" s="6"/>
      <c r="F23" s="6"/>
      <c r="G23" s="6">
        <v>200</v>
      </c>
      <c r="H23" s="3"/>
      <c r="I23" s="6"/>
    </row>
    <row r="24" spans="3:10" ht="12.75">
      <c r="C24" s="1" t="s">
        <v>164</v>
      </c>
      <c r="D24" s="10">
        <f aca="true" t="shared" si="0" ref="D24:I24">SUM(D9:D23)</f>
        <v>3594.7000000000007</v>
      </c>
      <c r="E24" s="10">
        <f t="shared" si="0"/>
        <v>2524.8699999999994</v>
      </c>
      <c r="F24" s="10">
        <f t="shared" si="0"/>
        <v>454.49</v>
      </c>
      <c r="G24" s="10">
        <f t="shared" si="0"/>
        <v>615.34</v>
      </c>
      <c r="H24" s="10">
        <f t="shared" si="0"/>
        <v>0</v>
      </c>
      <c r="I24" s="10">
        <f t="shared" si="0"/>
        <v>0</v>
      </c>
      <c r="J24" s="1">
        <v>0</v>
      </c>
    </row>
    <row r="25" spans="3:5" ht="12.75">
      <c r="C25" s="1" t="s">
        <v>165</v>
      </c>
      <c r="D25" s="10">
        <f>+D24</f>
        <v>3594.7000000000007</v>
      </c>
      <c r="E25" s="10">
        <f>+E24+F24+G24+H24+I24+J24</f>
        <v>3594.7</v>
      </c>
    </row>
    <row r="27" ht="12.75">
      <c r="E27" s="10"/>
    </row>
    <row r="28" ht="12.75">
      <c r="E28" s="10"/>
    </row>
  </sheetData>
  <mergeCells count="11">
    <mergeCell ref="A8:C8"/>
    <mergeCell ref="A5:A7"/>
    <mergeCell ref="B5:B7"/>
    <mergeCell ref="C5:C7"/>
    <mergeCell ref="E5:I5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">
      <pane ySplit="1260" topLeftCell="BM5" activePane="bottomLeft" state="split"/>
      <selection pane="topLeft" activeCell="A2" sqref="A2"/>
      <selection pane="bottomLeft" activeCell="F28" sqref="F28"/>
    </sheetView>
  </sheetViews>
  <sheetFormatPr defaultColWidth="9.140625" defaultRowHeight="12.75"/>
  <cols>
    <col min="1" max="2" width="9.140625" style="17" customWidth="1"/>
    <col min="3" max="3" width="25.140625" style="17" customWidth="1"/>
    <col min="4" max="16384" width="9.140625" style="17" customWidth="1"/>
  </cols>
  <sheetData>
    <row r="1" spans="1:4" ht="12.75">
      <c r="A1" s="1" t="s">
        <v>166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 t="s">
        <v>167</v>
      </c>
    </row>
    <row r="4" ht="12.75">
      <c r="A4" s="17" t="s">
        <v>168</v>
      </c>
    </row>
    <row r="5" spans="1:7" ht="12.75">
      <c r="A5" s="18" t="s">
        <v>3</v>
      </c>
      <c r="B5" s="18" t="s">
        <v>64</v>
      </c>
      <c r="C5" s="18" t="s">
        <v>5</v>
      </c>
      <c r="D5" s="58" t="s">
        <v>6</v>
      </c>
      <c r="E5" s="58"/>
      <c r="F5" s="58" t="s">
        <v>7</v>
      </c>
      <c r="G5" s="58"/>
    </row>
    <row r="6" spans="1:7" ht="12.75">
      <c r="A6" s="18" t="s">
        <v>169</v>
      </c>
      <c r="B6" s="18">
        <v>52</v>
      </c>
      <c r="C6" s="18" t="s">
        <v>170</v>
      </c>
      <c r="D6" s="19">
        <v>6116</v>
      </c>
      <c r="E6" s="20">
        <v>23.26</v>
      </c>
      <c r="F6" s="19">
        <v>200</v>
      </c>
      <c r="G6" s="20">
        <v>23.26</v>
      </c>
    </row>
    <row r="7" spans="1:7" ht="12.75">
      <c r="A7" s="18" t="s">
        <v>171</v>
      </c>
      <c r="B7" s="18">
        <v>53</v>
      </c>
      <c r="C7" s="18" t="s">
        <v>170</v>
      </c>
      <c r="D7" s="19">
        <v>6116</v>
      </c>
      <c r="E7" s="20">
        <v>17.25</v>
      </c>
      <c r="F7" s="19">
        <v>200</v>
      </c>
      <c r="G7" s="20">
        <v>17.25</v>
      </c>
    </row>
    <row r="8" spans="1:7" ht="12.75">
      <c r="A8" s="18" t="s">
        <v>172</v>
      </c>
      <c r="B8" s="18">
        <v>54</v>
      </c>
      <c r="C8" s="18" t="s">
        <v>170</v>
      </c>
      <c r="D8" s="19">
        <v>6116</v>
      </c>
      <c r="E8" s="20">
        <v>32.22</v>
      </c>
      <c r="F8" s="19">
        <v>200</v>
      </c>
      <c r="G8" s="20">
        <v>32.22</v>
      </c>
    </row>
    <row r="9" spans="1:7" ht="12.75">
      <c r="A9" s="18" t="s">
        <v>173</v>
      </c>
      <c r="B9" s="18">
        <v>55</v>
      </c>
      <c r="C9" s="18" t="s">
        <v>170</v>
      </c>
      <c r="D9" s="19">
        <v>6116</v>
      </c>
      <c r="E9" s="20">
        <v>20.15</v>
      </c>
      <c r="F9" s="19">
        <v>200</v>
      </c>
      <c r="G9" s="20">
        <v>20.15</v>
      </c>
    </row>
    <row r="10" spans="1:7" ht="12.75">
      <c r="A10" s="18" t="s">
        <v>173</v>
      </c>
      <c r="B10" s="18">
        <v>56</v>
      </c>
      <c r="C10" s="18" t="s">
        <v>170</v>
      </c>
      <c r="D10" s="19">
        <v>6116</v>
      </c>
      <c r="E10" s="20">
        <v>25.99</v>
      </c>
      <c r="F10" s="19">
        <v>200</v>
      </c>
      <c r="G10" s="20">
        <v>25.99</v>
      </c>
    </row>
    <row r="11" spans="1:7" ht="12.75">
      <c r="A11" s="18" t="s">
        <v>174</v>
      </c>
      <c r="B11" s="18">
        <v>57</v>
      </c>
      <c r="C11" s="18" t="s">
        <v>170</v>
      </c>
      <c r="D11" s="19">
        <v>6116</v>
      </c>
      <c r="E11" s="20">
        <v>65.61</v>
      </c>
      <c r="F11" s="19">
        <v>200</v>
      </c>
      <c r="G11" s="20">
        <v>65.61</v>
      </c>
    </row>
    <row r="12" spans="1:7" ht="12.75">
      <c r="A12" s="18" t="s">
        <v>175</v>
      </c>
      <c r="B12" s="18">
        <v>2</v>
      </c>
      <c r="C12" s="18" t="s">
        <v>176</v>
      </c>
      <c r="D12" s="19">
        <v>6114</v>
      </c>
      <c r="E12" s="21">
        <v>313.88</v>
      </c>
      <c r="F12" s="19">
        <v>472</v>
      </c>
      <c r="G12" s="21">
        <v>313.88</v>
      </c>
    </row>
    <row r="13" spans="1:8" ht="12.75">
      <c r="A13" s="18" t="s">
        <v>175</v>
      </c>
      <c r="B13" s="18">
        <v>2</v>
      </c>
      <c r="C13" s="18" t="s">
        <v>176</v>
      </c>
      <c r="D13" s="22">
        <v>471</v>
      </c>
      <c r="E13" s="21">
        <v>30.38</v>
      </c>
      <c r="F13" s="22">
        <v>472</v>
      </c>
      <c r="G13" s="21">
        <v>30.38</v>
      </c>
      <c r="H13" s="23"/>
    </row>
    <row r="14" spans="1:7" ht="12.75">
      <c r="A14" s="18" t="s">
        <v>175</v>
      </c>
      <c r="B14" s="18">
        <v>2</v>
      </c>
      <c r="C14" s="18" t="s">
        <v>176</v>
      </c>
      <c r="D14" s="19">
        <v>6114</v>
      </c>
      <c r="E14" s="18">
        <v>1012.5</v>
      </c>
      <c r="F14" s="19">
        <v>471</v>
      </c>
      <c r="G14" s="21">
        <v>1012.5</v>
      </c>
    </row>
    <row r="15" spans="1:7" ht="12.75">
      <c r="A15" s="18" t="s">
        <v>175</v>
      </c>
      <c r="B15" s="18">
        <v>2</v>
      </c>
      <c r="C15" s="18" t="s">
        <v>176</v>
      </c>
      <c r="D15" s="19">
        <v>471</v>
      </c>
      <c r="E15" s="21">
        <v>105.6</v>
      </c>
      <c r="F15" s="19">
        <v>4703</v>
      </c>
      <c r="G15" s="21">
        <v>105.6</v>
      </c>
    </row>
    <row r="16" spans="1:7" ht="12.75">
      <c r="A16" s="18" t="s">
        <v>177</v>
      </c>
      <c r="B16" s="18" t="s">
        <v>178</v>
      </c>
      <c r="C16" s="18" t="s">
        <v>179</v>
      </c>
      <c r="D16" s="19">
        <v>6242</v>
      </c>
      <c r="E16" s="21">
        <v>2.03</v>
      </c>
      <c r="F16" s="19">
        <v>4705</v>
      </c>
      <c r="G16" s="21">
        <v>2.03</v>
      </c>
    </row>
    <row r="17" spans="1:8" ht="12.75">
      <c r="A17" s="18" t="s">
        <v>177</v>
      </c>
      <c r="B17" s="18" t="s">
        <v>178</v>
      </c>
      <c r="C17" s="18" t="s">
        <v>180</v>
      </c>
      <c r="D17" s="19">
        <v>61150</v>
      </c>
      <c r="E17" s="21">
        <v>36.03</v>
      </c>
      <c r="F17" s="19">
        <v>12318</v>
      </c>
      <c r="G17" s="21">
        <v>36.03</v>
      </c>
      <c r="H17" s="23"/>
    </row>
    <row r="18" spans="1:8" ht="12.75">
      <c r="A18" s="18" t="s">
        <v>177</v>
      </c>
      <c r="B18" s="18" t="s">
        <v>178</v>
      </c>
      <c r="C18" s="18" t="s">
        <v>181</v>
      </c>
      <c r="D18" s="19">
        <v>6116</v>
      </c>
      <c r="E18" s="21">
        <v>5.95</v>
      </c>
      <c r="F18" s="19">
        <v>291</v>
      </c>
      <c r="G18" s="21">
        <v>5.95</v>
      </c>
      <c r="H18" s="23"/>
    </row>
    <row r="19" spans="1:7" ht="12.75">
      <c r="A19" s="18" t="s">
        <v>177</v>
      </c>
      <c r="B19" s="18" t="s">
        <v>178</v>
      </c>
      <c r="C19" s="18" t="s">
        <v>72</v>
      </c>
      <c r="D19" s="19">
        <v>6240</v>
      </c>
      <c r="E19" s="21">
        <v>37.03</v>
      </c>
      <c r="F19" s="19">
        <v>4704</v>
      </c>
      <c r="G19" s="21">
        <v>37.03</v>
      </c>
    </row>
    <row r="20" spans="1:7" ht="12.75">
      <c r="A20" s="18" t="s">
        <v>177</v>
      </c>
      <c r="B20" s="18" t="s">
        <v>182</v>
      </c>
      <c r="C20" s="18" t="s">
        <v>183</v>
      </c>
      <c r="D20" s="19">
        <v>6000</v>
      </c>
      <c r="E20" s="21"/>
      <c r="F20" s="19">
        <v>204</v>
      </c>
      <c r="G20" s="21"/>
    </row>
    <row r="21" spans="3:7" ht="12.75">
      <c r="C21" s="17" t="s">
        <v>59</v>
      </c>
      <c r="E21" s="23">
        <f>SUM(E6:E20)</f>
        <v>1727.8799999999999</v>
      </c>
      <c r="G21" s="23">
        <f>SUM(G6:G20)</f>
        <v>1727.8799999999999</v>
      </c>
    </row>
  </sheetData>
  <mergeCells count="2">
    <mergeCell ref="D5:E5"/>
    <mergeCell ref="F5:G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pane ySplit="2010" topLeftCell="BM7" activePane="bottomLeft" state="split"/>
      <selection pane="topLeft" activeCell="A1" sqref="A1"/>
      <selection pane="bottomLeft" activeCell="A9" sqref="A9"/>
    </sheetView>
  </sheetViews>
  <sheetFormatPr defaultColWidth="9.140625" defaultRowHeight="12.75"/>
  <cols>
    <col min="1" max="1" width="58.00390625" style="17" customWidth="1"/>
    <col min="2" max="7" width="10.7109375" style="17" customWidth="1"/>
    <col min="8" max="16384" width="9.140625" style="17" customWidth="1"/>
  </cols>
  <sheetData>
    <row r="1" ht="12.75">
      <c r="A1" s="17" t="s">
        <v>184</v>
      </c>
    </row>
    <row r="3" ht="12.75">
      <c r="D3" s="17" t="s">
        <v>185</v>
      </c>
    </row>
    <row r="4" ht="12.75">
      <c r="A4" s="17" t="s">
        <v>186</v>
      </c>
    </row>
    <row r="6" spans="1:17" ht="12.75">
      <c r="A6" s="24" t="s">
        <v>187</v>
      </c>
      <c r="B6" s="28" t="s">
        <v>188</v>
      </c>
      <c r="C6" s="28"/>
      <c r="D6" s="28" t="s">
        <v>189</v>
      </c>
      <c r="E6" s="28"/>
      <c r="F6" s="28" t="s">
        <v>190</v>
      </c>
      <c r="G6" s="28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7" ht="12.75">
      <c r="A7" s="24"/>
      <c r="B7" s="24" t="s">
        <v>191</v>
      </c>
      <c r="C7" s="24" t="s">
        <v>192</v>
      </c>
      <c r="D7" s="24" t="s">
        <v>191</v>
      </c>
      <c r="E7" s="24" t="s">
        <v>192</v>
      </c>
      <c r="F7" s="24" t="s">
        <v>191</v>
      </c>
      <c r="G7" s="24" t="s">
        <v>192</v>
      </c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7" ht="12.75">
      <c r="A8" s="18" t="s">
        <v>193</v>
      </c>
      <c r="B8" s="21">
        <v>2466.19</v>
      </c>
      <c r="C8" s="21"/>
      <c r="D8" s="21">
        <f>SUM('[1]272'!C32:C33)</f>
        <v>24464.45</v>
      </c>
      <c r="E8" s="21">
        <f>SUM('[1]272'!D32:D33)</f>
        <v>22492.75</v>
      </c>
      <c r="F8" s="21">
        <f>+B8+D8-E8</f>
        <v>4437.889999999999</v>
      </c>
      <c r="G8" s="21"/>
    </row>
    <row r="9" spans="1:7" ht="12.75">
      <c r="A9" s="18" t="s">
        <v>194</v>
      </c>
      <c r="B9" s="21">
        <v>498.7</v>
      </c>
      <c r="C9" s="21"/>
      <c r="D9" s="21">
        <f>SUM('[1]271'!C32:C33)</f>
        <v>8731.52</v>
      </c>
      <c r="E9" s="21">
        <f>SUM('[1]271'!D33)</f>
        <v>8646.76</v>
      </c>
      <c r="F9" s="21">
        <f>+B9+D9-E9</f>
        <v>583.460000000001</v>
      </c>
      <c r="G9" s="21"/>
    </row>
    <row r="10" spans="1:7" ht="12.75">
      <c r="A10" s="18" t="s">
        <v>195</v>
      </c>
      <c r="B10" s="21">
        <v>861.64</v>
      </c>
      <c r="C10" s="21"/>
      <c r="D10" s="21">
        <f>SUM('[1]240'!C33)</f>
        <v>922.07</v>
      </c>
      <c r="E10" s="21">
        <f>SUM('[1]240'!D32:D33)</f>
        <v>1461.52</v>
      </c>
      <c r="F10" s="21">
        <f>+B10+D10-E10</f>
        <v>322.19000000000005</v>
      </c>
      <c r="G10" s="21"/>
    </row>
    <row r="11" spans="1:7" ht="12.75">
      <c r="A11" s="18" t="s">
        <v>196</v>
      </c>
      <c r="B11" s="21">
        <v>30939.47</v>
      </c>
      <c r="C11" s="21"/>
      <c r="D11" s="21">
        <f>SUM('[1]204'!C34:C36)</f>
        <v>5330.96</v>
      </c>
      <c r="E11" s="21">
        <v>6480.25</v>
      </c>
      <c r="F11" s="21">
        <f>+B11+D11-E11</f>
        <v>29790.18</v>
      </c>
      <c r="G11" s="21"/>
    </row>
    <row r="12" spans="1:7" ht="12.75">
      <c r="A12" s="18" t="s">
        <v>197</v>
      </c>
      <c r="B12" s="21"/>
      <c r="C12" s="21">
        <v>1354.43</v>
      </c>
      <c r="D12" s="21"/>
      <c r="E12" s="21">
        <v>17.59</v>
      </c>
      <c r="F12" s="21"/>
      <c r="G12" s="21">
        <f>+C12+E12</f>
        <v>1372.02</v>
      </c>
    </row>
    <row r="13" spans="1:7" ht="12.75">
      <c r="A13" s="18" t="s">
        <v>198</v>
      </c>
      <c r="B13" s="21">
        <v>1900</v>
      </c>
      <c r="C13" s="21"/>
      <c r="D13" s="21"/>
      <c r="E13" s="21"/>
      <c r="F13" s="21">
        <f>+B13+D13</f>
        <v>1900</v>
      </c>
      <c r="G13" s="21"/>
    </row>
    <row r="14" spans="1:7" ht="12.75">
      <c r="A14" s="18" t="s">
        <v>199</v>
      </c>
      <c r="B14" s="21">
        <v>154.49</v>
      </c>
      <c r="C14" s="21"/>
      <c r="D14" s="21"/>
      <c r="E14" s="21">
        <v>21.73</v>
      </c>
      <c r="F14" s="21">
        <f>+B14-E14</f>
        <v>132.76000000000002</v>
      </c>
      <c r="G14" s="21"/>
    </row>
    <row r="15" spans="1:7" ht="12.75">
      <c r="A15" s="18" t="s">
        <v>200</v>
      </c>
      <c r="B15" s="21">
        <v>402.48</v>
      </c>
      <c r="C15" s="21"/>
      <c r="D15" s="21">
        <v>2.45</v>
      </c>
      <c r="E15" s="21"/>
      <c r="F15" s="21">
        <f>+B15+D15</f>
        <v>404.93</v>
      </c>
      <c r="G15" s="21"/>
    </row>
    <row r="16" spans="1:7" ht="12.75">
      <c r="A16" s="18" t="s">
        <v>201</v>
      </c>
      <c r="B16" s="21"/>
      <c r="C16" s="26">
        <v>10000</v>
      </c>
      <c r="D16" s="21"/>
      <c r="E16" s="21"/>
      <c r="F16" s="21"/>
      <c r="G16" s="21">
        <v>10000</v>
      </c>
    </row>
    <row r="17" spans="1:7" ht="12.75">
      <c r="A17" s="18" t="s">
        <v>202</v>
      </c>
      <c r="B17" s="21"/>
      <c r="C17" s="21">
        <v>31652.2</v>
      </c>
      <c r="D17" s="21" t="e">
        <f>SUM('[1]450'!C34:C37)</f>
        <v>#REF!</v>
      </c>
      <c r="E17" s="21" t="e">
        <f>SUM('[1]450'!D34:D37)</f>
        <v>#REF!</v>
      </c>
      <c r="F17" s="21">
        <v>0</v>
      </c>
      <c r="G17" s="21" t="e">
        <f>+C17+E17-D17</f>
        <v>#REF!</v>
      </c>
    </row>
    <row r="18" spans="1:7" ht="12.75">
      <c r="A18" s="18" t="s">
        <v>203</v>
      </c>
      <c r="B18" s="21"/>
      <c r="C18" s="21">
        <v>1924.11</v>
      </c>
      <c r="D18" s="21"/>
      <c r="E18" s="21">
        <v>1358.2</v>
      </c>
      <c r="F18" s="21"/>
      <c r="G18" s="21">
        <f>+C18+E18</f>
        <v>3282.31</v>
      </c>
    </row>
    <row r="19" spans="1:7" ht="12.75">
      <c r="A19" s="18" t="s">
        <v>204</v>
      </c>
      <c r="B19" s="21"/>
      <c r="C19" s="21"/>
      <c r="D19" s="21" t="e">
        <f>SUM('[1]4703'!C29:C30)</f>
        <v>#REF!</v>
      </c>
      <c r="E19" s="21">
        <f>SUM('[1]4703'!D31)</f>
        <v>46.2</v>
      </c>
      <c r="F19" s="21"/>
      <c r="G19" s="21"/>
    </row>
    <row r="20" spans="1:7" ht="12.75">
      <c r="A20" s="18" t="s">
        <v>205</v>
      </c>
      <c r="B20" s="21"/>
      <c r="C20" s="21">
        <v>17.31</v>
      </c>
      <c r="D20" s="21" t="e">
        <f>SUM('[1]4704'!C32:C33)</f>
        <v>#REF!</v>
      </c>
      <c r="E20" s="21">
        <f>SUM('[1]4704'!D33)</f>
        <v>22.64</v>
      </c>
      <c r="F20" s="21">
        <v>0</v>
      </c>
      <c r="G20" s="21" t="e">
        <f>+'[1]4704'!F31+E20-D20</f>
        <v>#REF!</v>
      </c>
    </row>
    <row r="21" spans="1:7" ht="12.75">
      <c r="A21" s="18" t="s">
        <v>206</v>
      </c>
      <c r="B21" s="21"/>
      <c r="C21" s="21"/>
      <c r="D21" s="21" t="e">
        <f>SUM('[1]4705'!C31:C32)</f>
        <v>#REF!</v>
      </c>
      <c r="E21" s="21">
        <f>SUM('[1]4705'!D33)</f>
        <v>1.08</v>
      </c>
      <c r="F21" s="21"/>
      <c r="G21" s="21"/>
    </row>
    <row r="22" spans="1:7" ht="12.75">
      <c r="A22" s="18" t="s">
        <v>207</v>
      </c>
      <c r="B22" s="21"/>
      <c r="C22" s="21"/>
      <c r="D22" s="21" t="e">
        <f>SUM('[1]472'!C29:C30)</f>
        <v>#REF!</v>
      </c>
      <c r="E22" s="21">
        <f>SUM('[1]472'!D31)</f>
        <v>182.76</v>
      </c>
      <c r="F22" s="21"/>
      <c r="G22" s="21"/>
    </row>
    <row r="23" spans="1:7" ht="12.75">
      <c r="A23" s="18" t="s">
        <v>208</v>
      </c>
      <c r="B23" s="21"/>
      <c r="C23" s="21"/>
      <c r="D23" s="21" t="e">
        <f>SUM('[1]471'!C29:C31)</f>
        <v>#REF!</v>
      </c>
      <c r="E23" s="21" t="e">
        <f>SUM('[1]471'!D29:D31)</f>
        <v>#REF!</v>
      </c>
      <c r="F23" s="21"/>
      <c r="G23" s="21"/>
    </row>
    <row r="24" spans="1:7" ht="12.75">
      <c r="A24" s="18" t="s">
        <v>209</v>
      </c>
      <c r="B24" s="21"/>
      <c r="C24" s="21">
        <v>172.53</v>
      </c>
      <c r="D24" s="21"/>
      <c r="E24" s="21"/>
      <c r="F24" s="21"/>
      <c r="G24" s="21">
        <f>+C24+E24</f>
        <v>172.53</v>
      </c>
    </row>
    <row r="25" spans="1:7" ht="12.75">
      <c r="A25" s="18" t="s">
        <v>210</v>
      </c>
      <c r="B25" s="21"/>
      <c r="C25" s="21">
        <v>13954.2</v>
      </c>
      <c r="D25" s="21"/>
      <c r="E25" s="21" t="e">
        <f>SUM('[1]5000'!D30:D33)</f>
        <v>#REF!</v>
      </c>
      <c r="F25" s="21"/>
      <c r="G25" s="21" t="e">
        <f>+'[1]5000'!F30+E25</f>
        <v>#REF!</v>
      </c>
    </row>
    <row r="26" spans="1:7" ht="12.75">
      <c r="A26" s="18" t="s">
        <v>211</v>
      </c>
      <c r="B26" s="21">
        <v>42.38</v>
      </c>
      <c r="C26" s="21"/>
      <c r="D26" s="21">
        <v>22.64</v>
      </c>
      <c r="E26" s="21"/>
      <c r="F26" s="21">
        <f aca="true" t="shared" si="0" ref="F26:F32">+B26+D26</f>
        <v>65.02000000000001</v>
      </c>
      <c r="G26" s="21"/>
    </row>
    <row r="27" spans="1:7" ht="12.75">
      <c r="A27" s="18" t="s">
        <v>212</v>
      </c>
      <c r="B27" s="21">
        <v>2.16</v>
      </c>
      <c r="C27" s="21"/>
      <c r="D27" s="21">
        <v>1.08</v>
      </c>
      <c r="E27" s="21"/>
      <c r="F27" s="21">
        <f t="shared" si="0"/>
        <v>3.24</v>
      </c>
      <c r="G27" s="21"/>
    </row>
    <row r="28" spans="1:7" ht="12.75">
      <c r="A28" s="18" t="s">
        <v>213</v>
      </c>
      <c r="B28" s="21">
        <v>63.48</v>
      </c>
      <c r="C28" s="21"/>
      <c r="D28" s="21">
        <v>31</v>
      </c>
      <c r="E28" s="21"/>
      <c r="F28" s="21">
        <f t="shared" si="0"/>
        <v>94.47999999999999</v>
      </c>
      <c r="G28" s="21"/>
    </row>
    <row r="29" spans="1:7" ht="12.75">
      <c r="A29" s="18" t="s">
        <v>214</v>
      </c>
      <c r="B29" s="21">
        <v>1234.72</v>
      </c>
      <c r="C29" s="21"/>
      <c r="D29" s="21">
        <f>SUM('[1]6110'!C29)</f>
        <v>593.02</v>
      </c>
      <c r="E29" s="21"/>
      <c r="F29" s="21">
        <f t="shared" si="0"/>
        <v>1827.74</v>
      </c>
      <c r="G29" s="21"/>
    </row>
    <row r="30" spans="1:7" ht="12.75">
      <c r="A30" s="18" t="s">
        <v>215</v>
      </c>
      <c r="B30" s="21">
        <v>35.18</v>
      </c>
      <c r="C30" s="21"/>
      <c r="D30" s="21" t="e">
        <f>SUM('[1]61150'!C30:C31)</f>
        <v>#REF!</v>
      </c>
      <c r="E30" s="21"/>
      <c r="F30" s="21" t="e">
        <f t="shared" si="0"/>
        <v>#REF!</v>
      </c>
      <c r="G30" s="21"/>
    </row>
    <row r="31" spans="1:7" ht="12.75">
      <c r="A31" s="18" t="s">
        <v>216</v>
      </c>
      <c r="B31" s="21">
        <v>1408.26</v>
      </c>
      <c r="C31" s="21"/>
      <c r="D31" s="21" t="e">
        <f>SUM('[1]6114'!C30:C31)</f>
        <v>#REF!</v>
      </c>
      <c r="E31" s="21"/>
      <c r="F31" s="21" t="e">
        <f t="shared" si="0"/>
        <v>#REF!</v>
      </c>
      <c r="G31" s="21"/>
    </row>
    <row r="32" spans="1:7" ht="12.75">
      <c r="A32" s="18" t="s">
        <v>217</v>
      </c>
      <c r="B32" s="21">
        <v>658.81</v>
      </c>
      <c r="C32" s="21"/>
      <c r="D32" s="27" t="e">
        <f>SUM('[1]6116'!C34:C36)</f>
        <v>#REF!</v>
      </c>
      <c r="E32" s="21"/>
      <c r="F32" s="21" t="e">
        <f t="shared" si="0"/>
        <v>#REF!</v>
      </c>
      <c r="G32" s="21"/>
    </row>
    <row r="33" spans="1:7" ht="12.75">
      <c r="A33" s="18" t="s">
        <v>218</v>
      </c>
      <c r="B33" s="21"/>
      <c r="C33" s="21">
        <v>0.7</v>
      </c>
      <c r="D33" s="21"/>
      <c r="E33" s="21"/>
      <c r="F33" s="21"/>
      <c r="G33" s="21">
        <f>+C33+E33</f>
        <v>0.7</v>
      </c>
    </row>
    <row r="34" spans="1:7" ht="12.75">
      <c r="A34" s="18" t="s">
        <v>219</v>
      </c>
      <c r="B34" s="21">
        <v>11758.36</v>
      </c>
      <c r="C34" s="21"/>
      <c r="D34" s="21">
        <v>6480.25</v>
      </c>
      <c r="E34" s="21"/>
      <c r="F34" s="21">
        <f>+B34+D34</f>
        <v>18238.61</v>
      </c>
      <c r="G34" s="21"/>
    </row>
    <row r="35" spans="1:7" ht="12.75">
      <c r="A35" s="18" t="s">
        <v>220</v>
      </c>
      <c r="B35" s="21">
        <v>6649.16</v>
      </c>
      <c r="C35" s="21"/>
      <c r="D35" s="21">
        <v>1117.59</v>
      </c>
      <c r="E35" s="21"/>
      <c r="F35" s="21">
        <f>+B35+D35-E35</f>
        <v>7766.75</v>
      </c>
      <c r="G35" s="21">
        <v>0</v>
      </c>
    </row>
    <row r="36" spans="1:7" ht="12.75">
      <c r="A36" s="17" t="s">
        <v>59</v>
      </c>
      <c r="B36" s="23">
        <f aca="true" t="shared" si="1" ref="B36:G36">SUM(B8:B35)</f>
        <v>59075.48000000001</v>
      </c>
      <c r="C36" s="23">
        <f t="shared" si="1"/>
        <v>59075.479999999996</v>
      </c>
      <c r="D36" s="23" t="e">
        <f t="shared" si="1"/>
        <v>#REF!</v>
      </c>
      <c r="E36" s="23" t="e">
        <f t="shared" si="1"/>
        <v>#REF!</v>
      </c>
      <c r="F36" s="23" t="e">
        <f t="shared" si="1"/>
        <v>#REF!</v>
      </c>
      <c r="G36" s="23" t="e">
        <f t="shared" si="1"/>
        <v>#REF!</v>
      </c>
    </row>
  </sheetData>
  <mergeCells count="8">
    <mergeCell ref="B6:C6"/>
    <mergeCell ref="D6:E6"/>
    <mergeCell ref="F6:G6"/>
    <mergeCell ref="H6:I6"/>
    <mergeCell ref="J6:K6"/>
    <mergeCell ref="L6:M6"/>
    <mergeCell ref="N6:O6"/>
    <mergeCell ref="P6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77"/>
  <sheetViews>
    <sheetView workbookViewId="0" topLeftCell="A1">
      <pane ySplit="1470" topLeftCell="BM5" activePane="bottomLeft" state="split"/>
      <selection pane="topLeft" activeCell="A1" sqref="A1"/>
      <selection pane="bottomLeft" activeCell="J22" sqref="J22"/>
    </sheetView>
  </sheetViews>
  <sheetFormatPr defaultColWidth="9.140625" defaultRowHeight="12.75"/>
  <cols>
    <col min="1" max="1" width="8.7109375" style="17" customWidth="1"/>
    <col min="2" max="2" width="6.421875" style="17" customWidth="1"/>
    <col min="3" max="3" width="19.28125" style="17" customWidth="1"/>
    <col min="4" max="5" width="9.140625" style="17" customWidth="1"/>
    <col min="6" max="6" width="4.7109375" style="17" customWidth="1"/>
    <col min="7" max="7" width="7.00390625" style="17" customWidth="1"/>
    <col min="8" max="8" width="5.140625" style="17" customWidth="1"/>
    <col min="9" max="9" width="4.8515625" style="17" customWidth="1"/>
    <col min="10" max="10" width="6.57421875" style="17" customWidth="1"/>
    <col min="11" max="11" width="5.8515625" style="17" customWidth="1"/>
    <col min="12" max="12" width="5.421875" style="17" customWidth="1"/>
    <col min="13" max="13" width="5.00390625" style="17" customWidth="1"/>
    <col min="14" max="14" width="5.28125" style="17" customWidth="1"/>
    <col min="15" max="15" width="4.7109375" style="17" customWidth="1"/>
    <col min="16" max="17" width="5.00390625" style="17" customWidth="1"/>
    <col min="18" max="18" width="5.140625" style="17" customWidth="1"/>
    <col min="19" max="19" width="4.8515625" style="17" customWidth="1"/>
    <col min="20" max="16384" width="9.140625" style="17" customWidth="1"/>
  </cols>
  <sheetData>
    <row r="1" spans="1:19" ht="12.75">
      <c r="A1" s="31" t="s">
        <v>221</v>
      </c>
      <c r="B1" s="31"/>
      <c r="C1" s="31"/>
      <c r="D1" s="32"/>
      <c r="E1" s="32"/>
      <c r="F1" s="32"/>
      <c r="G1" s="31"/>
      <c r="H1" s="31"/>
      <c r="I1" s="31"/>
      <c r="J1" s="32"/>
      <c r="K1" s="31"/>
      <c r="L1" s="31"/>
      <c r="M1" s="31"/>
      <c r="N1" s="31"/>
      <c r="O1" s="31"/>
      <c r="P1" s="31"/>
      <c r="Q1" s="31"/>
      <c r="R1" s="31"/>
      <c r="S1" s="31"/>
    </row>
    <row r="2" spans="1:19" ht="12.75">
      <c r="A2" s="31" t="s">
        <v>222</v>
      </c>
      <c r="B2" s="31"/>
      <c r="C2" s="31"/>
      <c r="D2" s="32"/>
      <c r="E2" s="32"/>
      <c r="F2" s="32"/>
      <c r="G2" s="31"/>
      <c r="H2" s="31"/>
      <c r="I2" s="31"/>
      <c r="J2" s="32"/>
      <c r="K2" s="31"/>
      <c r="L2" s="31"/>
      <c r="M2" s="31"/>
      <c r="N2" s="31"/>
      <c r="O2" s="31"/>
      <c r="P2" s="31"/>
      <c r="Q2" s="31"/>
      <c r="R2" s="31"/>
      <c r="S2" s="31"/>
    </row>
    <row r="3" spans="1:19" ht="12.75">
      <c r="A3" s="31"/>
      <c r="B3" s="31"/>
      <c r="C3" s="31"/>
      <c r="D3" s="32"/>
      <c r="E3" s="32"/>
      <c r="F3" s="32"/>
      <c r="G3" s="31"/>
      <c r="H3" s="31"/>
      <c r="I3" s="31"/>
      <c r="J3" s="32"/>
      <c r="K3" s="31"/>
      <c r="L3" s="31"/>
      <c r="M3" s="31"/>
      <c r="N3" s="31"/>
      <c r="O3" s="31"/>
      <c r="P3" s="31" t="s">
        <v>223</v>
      </c>
      <c r="Q3" s="31"/>
      <c r="R3" s="31"/>
      <c r="S3" s="31"/>
    </row>
    <row r="4" spans="1:19" ht="13.5" customHeight="1">
      <c r="A4" s="60" t="s">
        <v>224</v>
      </c>
      <c r="B4" s="29" t="s">
        <v>225</v>
      </c>
      <c r="C4" s="61" t="s">
        <v>226</v>
      </c>
      <c r="D4" s="61" t="s">
        <v>227</v>
      </c>
      <c r="E4" s="30" t="s">
        <v>228</v>
      </c>
      <c r="F4" s="30" t="s">
        <v>229</v>
      </c>
      <c r="G4" s="34" t="s">
        <v>230</v>
      </c>
      <c r="H4" s="29" t="s">
        <v>231</v>
      </c>
      <c r="I4" s="29"/>
      <c r="J4" s="29" t="s">
        <v>232</v>
      </c>
      <c r="K4" s="29"/>
      <c r="L4" s="29" t="s">
        <v>233</v>
      </c>
      <c r="M4" s="29"/>
      <c r="N4" s="29" t="s">
        <v>234</v>
      </c>
      <c r="O4" s="29"/>
      <c r="P4" s="29" t="s">
        <v>235</v>
      </c>
      <c r="Q4" s="29"/>
      <c r="R4" s="29" t="s">
        <v>231</v>
      </c>
      <c r="S4" s="29"/>
    </row>
    <row r="5" spans="1:19" ht="12.75">
      <c r="A5" s="60"/>
      <c r="B5" s="29"/>
      <c r="C5" s="61"/>
      <c r="D5" s="61"/>
      <c r="E5" s="30"/>
      <c r="F5" s="30"/>
      <c r="G5" s="35" t="s">
        <v>236</v>
      </c>
      <c r="H5" s="34" t="s">
        <v>237</v>
      </c>
      <c r="I5" s="34" t="s">
        <v>238</v>
      </c>
      <c r="J5" s="33" t="s">
        <v>237</v>
      </c>
      <c r="K5" s="34" t="s">
        <v>238</v>
      </c>
      <c r="L5" s="34" t="s">
        <v>237</v>
      </c>
      <c r="M5" s="34" t="s">
        <v>238</v>
      </c>
      <c r="N5" s="34" t="s">
        <v>237</v>
      </c>
      <c r="O5" s="34" t="s">
        <v>238</v>
      </c>
      <c r="P5" s="34" t="s">
        <v>230</v>
      </c>
      <c r="Q5" s="34" t="s">
        <v>238</v>
      </c>
      <c r="R5" s="34" t="s">
        <v>237</v>
      </c>
      <c r="S5" s="34" t="s">
        <v>238</v>
      </c>
    </row>
    <row r="6" spans="1:19" ht="12.75">
      <c r="A6" s="17">
        <v>4215005</v>
      </c>
      <c r="B6" s="17" t="s">
        <v>239</v>
      </c>
      <c r="C6" s="17" t="s">
        <v>240</v>
      </c>
      <c r="D6" s="17" t="s">
        <v>241</v>
      </c>
      <c r="E6" s="36">
        <v>1131</v>
      </c>
      <c r="F6" s="17" t="s">
        <v>242</v>
      </c>
      <c r="G6" s="17">
        <v>1.86</v>
      </c>
      <c r="J6" s="17">
        <v>20</v>
      </c>
      <c r="K6" s="17">
        <f>+G6*J6</f>
        <v>37.2</v>
      </c>
      <c r="M6" s="17">
        <f>+G6*L6</f>
        <v>0</v>
      </c>
      <c r="N6" s="17">
        <v>2</v>
      </c>
      <c r="O6" s="17">
        <f>+G6*N6</f>
        <v>3.72</v>
      </c>
      <c r="P6" s="17">
        <v>2</v>
      </c>
      <c r="Q6" s="17">
        <f>+N6*P6</f>
        <v>4</v>
      </c>
      <c r="R6" s="17">
        <f>+H6+J6-L6-N6</f>
        <v>18</v>
      </c>
      <c r="S6" s="17">
        <f>+I6+K6-M6-O6</f>
        <v>33.480000000000004</v>
      </c>
    </row>
    <row r="7" spans="1:19" ht="12.75">
      <c r="A7" s="17" t="s">
        <v>243</v>
      </c>
      <c r="B7" s="17" t="s">
        <v>244</v>
      </c>
      <c r="C7" s="17" t="s">
        <v>245</v>
      </c>
      <c r="D7" s="17" t="s">
        <v>241</v>
      </c>
      <c r="E7" s="37">
        <v>4647972</v>
      </c>
      <c r="F7" s="17" t="s">
        <v>242</v>
      </c>
      <c r="G7" s="17">
        <v>9.5</v>
      </c>
      <c r="J7" s="17">
        <v>1</v>
      </c>
      <c r="K7" s="17">
        <f aca="true" t="shared" si="0" ref="K7:K30">+G7*J7</f>
        <v>9.5</v>
      </c>
      <c r="M7" s="17">
        <f aca="true" t="shared" si="1" ref="M7:M30">+G7*L7</f>
        <v>0</v>
      </c>
      <c r="O7" s="17">
        <f aca="true" t="shared" si="2" ref="O7:O30">+G7*N7</f>
        <v>0</v>
      </c>
      <c r="Q7" s="17">
        <f aca="true" t="shared" si="3" ref="Q7:Q30">+N7*P7</f>
        <v>0</v>
      </c>
      <c r="R7" s="17">
        <f aca="true" t="shared" si="4" ref="R7:S30">+H7+J7-L7-N7</f>
        <v>1</v>
      </c>
      <c r="S7" s="17">
        <f t="shared" si="4"/>
        <v>9.5</v>
      </c>
    </row>
    <row r="8" spans="2:19" ht="12.75">
      <c r="B8" s="17" t="s">
        <v>246</v>
      </c>
      <c r="C8" s="17" t="s">
        <v>247</v>
      </c>
      <c r="D8" s="17" t="s">
        <v>241</v>
      </c>
      <c r="E8" s="37">
        <v>4647972</v>
      </c>
      <c r="F8" s="17" t="s">
        <v>242</v>
      </c>
      <c r="G8" s="17">
        <v>3.8</v>
      </c>
      <c r="J8" s="17">
        <v>1</v>
      </c>
      <c r="K8" s="17">
        <f t="shared" si="0"/>
        <v>3.8</v>
      </c>
      <c r="M8" s="17">
        <f t="shared" si="1"/>
        <v>0</v>
      </c>
      <c r="O8" s="17">
        <f t="shared" si="2"/>
        <v>0</v>
      </c>
      <c r="Q8" s="17">
        <f t="shared" si="3"/>
        <v>0</v>
      </c>
      <c r="R8" s="17">
        <f t="shared" si="4"/>
        <v>1</v>
      </c>
      <c r="S8" s="17">
        <f t="shared" si="4"/>
        <v>3.8</v>
      </c>
    </row>
    <row r="9" spans="3:19" ht="12.75">
      <c r="C9" s="17" t="s">
        <v>248</v>
      </c>
      <c r="D9" s="17" t="s">
        <v>241</v>
      </c>
      <c r="E9" s="37">
        <v>4647972</v>
      </c>
      <c r="F9" s="17" t="s">
        <v>242</v>
      </c>
      <c r="G9" s="17">
        <v>10.45</v>
      </c>
      <c r="J9" s="17">
        <v>1</v>
      </c>
      <c r="K9" s="17">
        <f t="shared" si="0"/>
        <v>10.45</v>
      </c>
      <c r="M9" s="17">
        <f t="shared" si="1"/>
        <v>0</v>
      </c>
      <c r="N9" s="17">
        <v>1</v>
      </c>
      <c r="O9" s="17">
        <f t="shared" si="2"/>
        <v>10.45</v>
      </c>
      <c r="P9" s="17">
        <v>12</v>
      </c>
      <c r="Q9" s="17">
        <f t="shared" si="3"/>
        <v>12</v>
      </c>
      <c r="R9" s="17">
        <f t="shared" si="4"/>
        <v>0</v>
      </c>
      <c r="S9" s="17">
        <f t="shared" si="4"/>
        <v>0</v>
      </c>
    </row>
    <row r="10" spans="3:19" ht="12.75">
      <c r="C10" s="17" t="s">
        <v>249</v>
      </c>
      <c r="D10" s="17" t="s">
        <v>250</v>
      </c>
      <c r="E10" s="36">
        <v>262</v>
      </c>
      <c r="F10" s="17" t="s">
        <v>242</v>
      </c>
      <c r="G10" s="17">
        <v>0.7</v>
      </c>
      <c r="J10" s="17">
        <v>30</v>
      </c>
      <c r="K10" s="17">
        <f t="shared" si="0"/>
        <v>21</v>
      </c>
      <c r="L10" s="17">
        <v>15</v>
      </c>
      <c r="M10" s="17">
        <f t="shared" si="1"/>
        <v>10.5</v>
      </c>
      <c r="O10" s="17">
        <f t="shared" si="2"/>
        <v>0</v>
      </c>
      <c r="Q10" s="17">
        <f t="shared" si="3"/>
        <v>0</v>
      </c>
      <c r="R10" s="17">
        <f t="shared" si="4"/>
        <v>15</v>
      </c>
      <c r="S10" s="17">
        <f t="shared" si="4"/>
        <v>10.5</v>
      </c>
    </row>
    <row r="11" spans="3:19" ht="12.75">
      <c r="C11" s="17" t="s">
        <v>251</v>
      </c>
      <c r="D11" s="17" t="s">
        <v>250</v>
      </c>
      <c r="E11" s="36">
        <v>262</v>
      </c>
      <c r="F11" s="17" t="s">
        <v>242</v>
      </c>
      <c r="G11" s="17">
        <v>1.16</v>
      </c>
      <c r="J11" s="17">
        <v>20</v>
      </c>
      <c r="K11" s="17">
        <f t="shared" si="0"/>
        <v>23.2</v>
      </c>
      <c r="M11" s="17">
        <f t="shared" si="1"/>
        <v>0</v>
      </c>
      <c r="O11" s="17">
        <f t="shared" si="2"/>
        <v>0</v>
      </c>
      <c r="Q11" s="17">
        <f t="shared" si="3"/>
        <v>0</v>
      </c>
      <c r="R11" s="17">
        <f t="shared" si="4"/>
        <v>20</v>
      </c>
      <c r="S11" s="17">
        <f t="shared" si="4"/>
        <v>23.2</v>
      </c>
    </row>
    <row r="12" spans="3:19" ht="12.75">
      <c r="C12" s="17" t="s">
        <v>252</v>
      </c>
      <c r="D12" s="17" t="s">
        <v>250</v>
      </c>
      <c r="E12" s="36">
        <v>262</v>
      </c>
      <c r="F12" s="17" t="s">
        <v>253</v>
      </c>
      <c r="G12" s="17">
        <v>130</v>
      </c>
      <c r="J12" s="17">
        <v>0.1</v>
      </c>
      <c r="K12" s="17">
        <f t="shared" si="0"/>
        <v>13</v>
      </c>
      <c r="M12" s="17">
        <f t="shared" si="1"/>
        <v>0</v>
      </c>
      <c r="O12" s="17">
        <f t="shared" si="2"/>
        <v>0</v>
      </c>
      <c r="Q12" s="17">
        <f t="shared" si="3"/>
        <v>0</v>
      </c>
      <c r="R12" s="17">
        <f t="shared" si="4"/>
        <v>0.1</v>
      </c>
      <c r="S12" s="17">
        <f t="shared" si="4"/>
        <v>13</v>
      </c>
    </row>
    <row r="13" spans="3:19" ht="12.75">
      <c r="C13" s="17" t="s">
        <v>254</v>
      </c>
      <c r="D13" s="17" t="s">
        <v>250</v>
      </c>
      <c r="E13" s="36">
        <v>262</v>
      </c>
      <c r="F13" s="17" t="s">
        <v>255</v>
      </c>
      <c r="G13" s="17">
        <v>4.2</v>
      </c>
      <c r="J13" s="17">
        <v>2</v>
      </c>
      <c r="K13" s="17">
        <f t="shared" si="0"/>
        <v>8.4</v>
      </c>
      <c r="M13" s="17">
        <f t="shared" si="1"/>
        <v>0</v>
      </c>
      <c r="O13" s="17">
        <f t="shared" si="2"/>
        <v>0</v>
      </c>
      <c r="Q13" s="17">
        <f t="shared" si="3"/>
        <v>0</v>
      </c>
      <c r="R13" s="17">
        <f t="shared" si="4"/>
        <v>2</v>
      </c>
      <c r="S13" s="17">
        <f t="shared" si="4"/>
        <v>8.4</v>
      </c>
    </row>
    <row r="14" spans="3:19" ht="12.75">
      <c r="C14" s="17" t="s">
        <v>256</v>
      </c>
      <c r="D14" s="17" t="s">
        <v>250</v>
      </c>
      <c r="E14" s="36">
        <v>262</v>
      </c>
      <c r="F14" s="17" t="s">
        <v>255</v>
      </c>
      <c r="G14" s="17">
        <v>4.2</v>
      </c>
      <c r="J14" s="17">
        <v>4</v>
      </c>
      <c r="K14" s="17">
        <f t="shared" si="0"/>
        <v>16.8</v>
      </c>
      <c r="M14" s="17">
        <f t="shared" si="1"/>
        <v>0</v>
      </c>
      <c r="O14" s="17">
        <f t="shared" si="2"/>
        <v>0</v>
      </c>
      <c r="Q14" s="17">
        <f t="shared" si="3"/>
        <v>0</v>
      </c>
      <c r="R14" s="17">
        <f t="shared" si="4"/>
        <v>4</v>
      </c>
      <c r="S14" s="17">
        <f t="shared" si="4"/>
        <v>16.8</v>
      </c>
    </row>
    <row r="15" spans="3:19" ht="12.75">
      <c r="C15" s="17" t="s">
        <v>257</v>
      </c>
      <c r="D15" s="17" t="s">
        <v>250</v>
      </c>
      <c r="E15" s="36">
        <v>262</v>
      </c>
      <c r="F15" s="17" t="s">
        <v>255</v>
      </c>
      <c r="G15" s="17">
        <v>4.2</v>
      </c>
      <c r="J15" s="17">
        <v>4</v>
      </c>
      <c r="K15" s="17">
        <f t="shared" si="0"/>
        <v>16.8</v>
      </c>
      <c r="L15" s="17">
        <v>4</v>
      </c>
      <c r="M15" s="17">
        <f t="shared" si="1"/>
        <v>16.8</v>
      </c>
      <c r="N15" s="17">
        <v>4</v>
      </c>
      <c r="O15" s="17">
        <f t="shared" si="2"/>
        <v>16.8</v>
      </c>
      <c r="P15" s="17">
        <v>4.5</v>
      </c>
      <c r="Q15" s="17">
        <f t="shared" si="3"/>
        <v>18</v>
      </c>
      <c r="R15" s="17">
        <f t="shared" si="4"/>
        <v>-4</v>
      </c>
      <c r="S15" s="17">
        <f t="shared" si="4"/>
        <v>-16.8</v>
      </c>
    </row>
    <row r="16" spans="3:19" ht="12.75">
      <c r="C16" s="17" t="s">
        <v>258</v>
      </c>
      <c r="D16" s="17" t="s">
        <v>250</v>
      </c>
      <c r="E16" s="36">
        <v>262</v>
      </c>
      <c r="F16" s="17" t="s">
        <v>255</v>
      </c>
      <c r="G16" s="17">
        <v>4.2</v>
      </c>
      <c r="J16" s="17">
        <v>2</v>
      </c>
      <c r="K16" s="17">
        <f t="shared" si="0"/>
        <v>8.4</v>
      </c>
      <c r="M16" s="17">
        <f t="shared" si="1"/>
        <v>0</v>
      </c>
      <c r="O16" s="17">
        <f t="shared" si="2"/>
        <v>0</v>
      </c>
      <c r="Q16" s="17">
        <f t="shared" si="3"/>
        <v>0</v>
      </c>
      <c r="R16" s="17">
        <f t="shared" si="4"/>
        <v>2</v>
      </c>
      <c r="S16" s="17">
        <f t="shared" si="4"/>
        <v>8.4</v>
      </c>
    </row>
    <row r="17" spans="3:19" ht="12.75">
      <c r="C17" s="17" t="s">
        <v>259</v>
      </c>
      <c r="D17" s="17" t="s">
        <v>250</v>
      </c>
      <c r="E17" s="36">
        <v>262</v>
      </c>
      <c r="F17" s="17" t="s">
        <v>255</v>
      </c>
      <c r="G17" s="17">
        <v>4.1</v>
      </c>
      <c r="J17" s="17">
        <v>4</v>
      </c>
      <c r="K17" s="17">
        <f t="shared" si="0"/>
        <v>16.4</v>
      </c>
      <c r="M17" s="17">
        <f t="shared" si="1"/>
        <v>0</v>
      </c>
      <c r="O17" s="17">
        <f t="shared" si="2"/>
        <v>0</v>
      </c>
      <c r="Q17" s="17">
        <f t="shared" si="3"/>
        <v>0</v>
      </c>
      <c r="R17" s="17">
        <f t="shared" si="4"/>
        <v>4</v>
      </c>
      <c r="S17" s="17">
        <f t="shared" si="4"/>
        <v>16.4</v>
      </c>
    </row>
    <row r="18" spans="3:19" ht="12.75">
      <c r="C18" s="17" t="s">
        <v>260</v>
      </c>
      <c r="D18" s="17" t="s">
        <v>250</v>
      </c>
      <c r="E18" s="36">
        <v>262</v>
      </c>
      <c r="F18" s="17" t="s">
        <v>255</v>
      </c>
      <c r="G18" s="17">
        <v>4</v>
      </c>
      <c r="J18" s="17">
        <v>4</v>
      </c>
      <c r="K18" s="17">
        <f t="shared" si="0"/>
        <v>16</v>
      </c>
      <c r="M18" s="17">
        <f t="shared" si="1"/>
        <v>0</v>
      </c>
      <c r="O18" s="17">
        <f t="shared" si="2"/>
        <v>0</v>
      </c>
      <c r="Q18" s="17">
        <f t="shared" si="3"/>
        <v>0</v>
      </c>
      <c r="R18" s="17">
        <f t="shared" si="4"/>
        <v>4</v>
      </c>
      <c r="S18" s="17">
        <f t="shared" si="4"/>
        <v>16</v>
      </c>
    </row>
    <row r="19" spans="3:19" ht="15.75">
      <c r="C19" s="38" t="s">
        <v>261</v>
      </c>
      <c r="D19" s="39" t="s">
        <v>262</v>
      </c>
      <c r="E19" s="40" t="s">
        <v>263</v>
      </c>
      <c r="F19" s="40" t="s">
        <v>264</v>
      </c>
      <c r="G19" s="41">
        <v>60.69</v>
      </c>
      <c r="H19" s="38">
        <v>2</v>
      </c>
      <c r="I19" s="38">
        <v>121.38</v>
      </c>
      <c r="K19" s="17">
        <f t="shared" si="0"/>
        <v>0</v>
      </c>
      <c r="M19" s="17">
        <f t="shared" si="1"/>
        <v>0</v>
      </c>
      <c r="O19" s="17">
        <f t="shared" si="2"/>
        <v>0</v>
      </c>
      <c r="Q19" s="17">
        <f t="shared" si="3"/>
        <v>0</v>
      </c>
      <c r="R19" s="17">
        <f t="shared" si="4"/>
        <v>2</v>
      </c>
      <c r="S19" s="17">
        <f t="shared" si="4"/>
        <v>121.38</v>
      </c>
    </row>
    <row r="20" spans="3:19" ht="15.75">
      <c r="C20" s="40" t="s">
        <v>265</v>
      </c>
      <c r="D20" s="39" t="s">
        <v>266</v>
      </c>
      <c r="E20" s="40" t="s">
        <v>267</v>
      </c>
      <c r="F20" s="40" t="s">
        <v>268</v>
      </c>
      <c r="G20" s="41">
        <v>14.92</v>
      </c>
      <c r="H20" s="38">
        <v>1</v>
      </c>
      <c r="I20" s="38">
        <v>14.92</v>
      </c>
      <c r="K20" s="17">
        <f t="shared" si="0"/>
        <v>0</v>
      </c>
      <c r="M20" s="17">
        <f t="shared" si="1"/>
        <v>0</v>
      </c>
      <c r="N20" s="17">
        <v>1</v>
      </c>
      <c r="O20" s="17">
        <f t="shared" si="2"/>
        <v>14.92</v>
      </c>
      <c r="P20" s="17">
        <v>16</v>
      </c>
      <c r="Q20" s="17">
        <f t="shared" si="3"/>
        <v>16</v>
      </c>
      <c r="R20" s="17">
        <f t="shared" si="4"/>
        <v>0</v>
      </c>
      <c r="S20" s="17">
        <f t="shared" si="4"/>
        <v>0</v>
      </c>
    </row>
    <row r="21" spans="3:19" ht="15.75">
      <c r="C21" s="40" t="s">
        <v>269</v>
      </c>
      <c r="D21" s="39" t="s">
        <v>270</v>
      </c>
      <c r="E21" s="40" t="s">
        <v>271</v>
      </c>
      <c r="F21" s="40" t="s">
        <v>242</v>
      </c>
      <c r="G21" s="41">
        <v>11</v>
      </c>
      <c r="H21" s="38">
        <v>1</v>
      </c>
      <c r="I21" s="38">
        <v>11</v>
      </c>
      <c r="K21" s="17">
        <f t="shared" si="0"/>
        <v>0</v>
      </c>
      <c r="M21" s="17">
        <f t="shared" si="1"/>
        <v>0</v>
      </c>
      <c r="O21" s="17">
        <f t="shared" si="2"/>
        <v>0</v>
      </c>
      <c r="Q21" s="17">
        <f t="shared" si="3"/>
        <v>0</v>
      </c>
      <c r="R21" s="17">
        <f t="shared" si="4"/>
        <v>1</v>
      </c>
      <c r="S21" s="17">
        <f t="shared" si="4"/>
        <v>11</v>
      </c>
    </row>
    <row r="22" spans="3:19" ht="15.75">
      <c r="C22" s="38" t="s">
        <v>272</v>
      </c>
      <c r="D22" s="38" t="s">
        <v>273</v>
      </c>
      <c r="E22" s="38">
        <v>7884225</v>
      </c>
      <c r="F22" s="42" t="s">
        <v>242</v>
      </c>
      <c r="G22" s="38">
        <v>4.07</v>
      </c>
      <c r="H22" s="38"/>
      <c r="I22" s="38"/>
      <c r="K22" s="17">
        <f t="shared" si="0"/>
        <v>0</v>
      </c>
      <c r="M22" s="17">
        <f t="shared" si="1"/>
        <v>0</v>
      </c>
      <c r="O22" s="17">
        <f t="shared" si="2"/>
        <v>0</v>
      </c>
      <c r="Q22" s="17">
        <f t="shared" si="3"/>
        <v>0</v>
      </c>
      <c r="R22" s="17">
        <f t="shared" si="4"/>
        <v>0</v>
      </c>
      <c r="S22" s="17">
        <f t="shared" si="4"/>
        <v>0</v>
      </c>
    </row>
    <row r="23" spans="3:19" ht="15.75">
      <c r="C23" s="38" t="s">
        <v>272</v>
      </c>
      <c r="D23" s="38" t="s">
        <v>274</v>
      </c>
      <c r="E23" s="38">
        <v>7690882</v>
      </c>
      <c r="F23" s="42" t="s">
        <v>242</v>
      </c>
      <c r="G23" s="38">
        <v>2.9237</v>
      </c>
      <c r="H23" s="38"/>
      <c r="I23" s="38"/>
      <c r="K23" s="17">
        <f t="shared" si="0"/>
        <v>0</v>
      </c>
      <c r="M23" s="17">
        <f t="shared" si="1"/>
        <v>0</v>
      </c>
      <c r="O23" s="17">
        <f t="shared" si="2"/>
        <v>0</v>
      </c>
      <c r="Q23" s="17">
        <f t="shared" si="3"/>
        <v>0</v>
      </c>
      <c r="R23" s="17">
        <f t="shared" si="4"/>
        <v>0</v>
      </c>
      <c r="S23" s="17">
        <f t="shared" si="4"/>
        <v>0</v>
      </c>
    </row>
    <row r="24" spans="3:19" ht="15.75">
      <c r="C24" s="38" t="s">
        <v>275</v>
      </c>
      <c r="D24" s="38" t="s">
        <v>276</v>
      </c>
      <c r="E24" s="38">
        <v>4647951</v>
      </c>
      <c r="F24" s="42" t="s">
        <v>242</v>
      </c>
      <c r="G24" s="38">
        <v>5</v>
      </c>
      <c r="H24" s="38"/>
      <c r="I24" s="38"/>
      <c r="K24" s="17">
        <f t="shared" si="0"/>
        <v>0</v>
      </c>
      <c r="M24" s="17">
        <f t="shared" si="1"/>
        <v>0</v>
      </c>
      <c r="O24" s="17">
        <f t="shared" si="2"/>
        <v>0</v>
      </c>
      <c r="Q24" s="17">
        <f t="shared" si="3"/>
        <v>0</v>
      </c>
      <c r="R24" s="17">
        <f t="shared" si="4"/>
        <v>0</v>
      </c>
      <c r="S24" s="17">
        <f t="shared" si="4"/>
        <v>0</v>
      </c>
    </row>
    <row r="25" spans="3:19" ht="15.75">
      <c r="C25" s="38" t="s">
        <v>277</v>
      </c>
      <c r="D25" s="38" t="s">
        <v>276</v>
      </c>
      <c r="E25" s="38">
        <v>4647951</v>
      </c>
      <c r="F25" s="42" t="s">
        <v>242</v>
      </c>
      <c r="G25" s="38">
        <v>4</v>
      </c>
      <c r="H25" s="38"/>
      <c r="I25" s="38"/>
      <c r="K25" s="17">
        <f t="shared" si="0"/>
        <v>0</v>
      </c>
      <c r="M25" s="17">
        <f t="shared" si="1"/>
        <v>0</v>
      </c>
      <c r="O25" s="17">
        <f t="shared" si="2"/>
        <v>0</v>
      </c>
      <c r="Q25" s="17">
        <f t="shared" si="3"/>
        <v>0</v>
      </c>
      <c r="R25" s="17">
        <f t="shared" si="4"/>
        <v>0</v>
      </c>
      <c r="S25" s="17">
        <f t="shared" si="4"/>
        <v>0</v>
      </c>
    </row>
    <row r="26" spans="3:19" ht="15.75">
      <c r="C26" s="40" t="s">
        <v>278</v>
      </c>
      <c r="D26" s="39" t="s">
        <v>262</v>
      </c>
      <c r="E26" s="40" t="s">
        <v>279</v>
      </c>
      <c r="F26" s="40" t="s">
        <v>242</v>
      </c>
      <c r="G26" s="41">
        <v>14</v>
      </c>
      <c r="H26" s="38">
        <v>1</v>
      </c>
      <c r="I26" s="38">
        <v>14</v>
      </c>
      <c r="K26" s="17">
        <f t="shared" si="0"/>
        <v>0</v>
      </c>
      <c r="M26" s="17">
        <f t="shared" si="1"/>
        <v>0</v>
      </c>
      <c r="N26" s="17">
        <v>1</v>
      </c>
      <c r="O26" s="17">
        <f t="shared" si="2"/>
        <v>14</v>
      </c>
      <c r="P26" s="17">
        <v>17</v>
      </c>
      <c r="Q26" s="17">
        <f t="shared" si="3"/>
        <v>17</v>
      </c>
      <c r="R26" s="17">
        <f t="shared" si="4"/>
        <v>0</v>
      </c>
      <c r="S26" s="17">
        <f t="shared" si="4"/>
        <v>0</v>
      </c>
    </row>
    <row r="27" spans="3:19" ht="15.75">
      <c r="C27" s="38" t="s">
        <v>280</v>
      </c>
      <c r="D27" s="38" t="s">
        <v>273</v>
      </c>
      <c r="E27" s="38">
        <v>7884225</v>
      </c>
      <c r="F27" s="42" t="s">
        <v>242</v>
      </c>
      <c r="G27" s="38">
        <v>5.09</v>
      </c>
      <c r="H27" s="38"/>
      <c r="I27" s="38"/>
      <c r="K27" s="17">
        <f t="shared" si="0"/>
        <v>0</v>
      </c>
      <c r="M27" s="17">
        <f t="shared" si="1"/>
        <v>0</v>
      </c>
      <c r="O27" s="17">
        <f t="shared" si="2"/>
        <v>0</v>
      </c>
      <c r="Q27" s="17">
        <f t="shared" si="3"/>
        <v>0</v>
      </c>
      <c r="R27" s="17">
        <f t="shared" si="4"/>
        <v>0</v>
      </c>
      <c r="S27" s="17">
        <f t="shared" si="4"/>
        <v>0</v>
      </c>
    </row>
    <row r="28" spans="3:19" ht="15.75">
      <c r="C28" s="38" t="s">
        <v>280</v>
      </c>
      <c r="D28" s="38" t="s">
        <v>273</v>
      </c>
      <c r="E28" s="38">
        <v>7884225</v>
      </c>
      <c r="F28" s="42" t="s">
        <v>242</v>
      </c>
      <c r="G28" s="38">
        <v>3.92</v>
      </c>
      <c r="H28" s="38"/>
      <c r="I28" s="38"/>
      <c r="K28" s="17">
        <f t="shared" si="0"/>
        <v>0</v>
      </c>
      <c r="M28" s="17">
        <f t="shared" si="1"/>
        <v>0</v>
      </c>
      <c r="O28" s="17">
        <f t="shared" si="2"/>
        <v>0</v>
      </c>
      <c r="Q28" s="17">
        <f t="shared" si="3"/>
        <v>0</v>
      </c>
      <c r="R28" s="17">
        <f t="shared" si="4"/>
        <v>0</v>
      </c>
      <c r="S28" s="17">
        <f t="shared" si="4"/>
        <v>0</v>
      </c>
    </row>
    <row r="29" spans="3:19" ht="15.75">
      <c r="C29" s="38" t="s">
        <v>281</v>
      </c>
      <c r="D29" s="38" t="s">
        <v>273</v>
      </c>
      <c r="E29" s="38">
        <v>7884225</v>
      </c>
      <c r="F29" s="42" t="s">
        <v>242</v>
      </c>
      <c r="G29" s="38">
        <v>8.11</v>
      </c>
      <c r="H29" s="38"/>
      <c r="I29" s="38"/>
      <c r="K29" s="17">
        <f t="shared" si="0"/>
        <v>0</v>
      </c>
      <c r="M29" s="17">
        <f t="shared" si="1"/>
        <v>0</v>
      </c>
      <c r="O29" s="17">
        <f t="shared" si="2"/>
        <v>0</v>
      </c>
      <c r="Q29" s="17">
        <f t="shared" si="3"/>
        <v>0</v>
      </c>
      <c r="R29" s="17">
        <f t="shared" si="4"/>
        <v>0</v>
      </c>
      <c r="S29" s="17">
        <f t="shared" si="4"/>
        <v>0</v>
      </c>
    </row>
    <row r="30" spans="3:19" ht="15.75">
      <c r="C30" s="38" t="s">
        <v>282</v>
      </c>
      <c r="D30" s="38" t="s">
        <v>283</v>
      </c>
      <c r="E30" s="43">
        <v>472524</v>
      </c>
      <c r="F30" s="38" t="s">
        <v>242</v>
      </c>
      <c r="G30" s="38">
        <v>1.5</v>
      </c>
      <c r="H30" s="38">
        <v>30</v>
      </c>
      <c r="I30" s="38">
        <v>45</v>
      </c>
      <c r="K30" s="17">
        <f t="shared" si="0"/>
        <v>0</v>
      </c>
      <c r="M30" s="17">
        <f t="shared" si="1"/>
        <v>0</v>
      </c>
      <c r="O30" s="17">
        <f t="shared" si="2"/>
        <v>0</v>
      </c>
      <c r="Q30" s="17">
        <f t="shared" si="3"/>
        <v>0</v>
      </c>
      <c r="R30" s="17">
        <f t="shared" si="4"/>
        <v>30</v>
      </c>
      <c r="S30" s="17">
        <f t="shared" si="4"/>
        <v>45</v>
      </c>
    </row>
    <row r="31" spans="3:19" ht="15.75">
      <c r="C31" s="38" t="s">
        <v>59</v>
      </c>
      <c r="D31" s="38"/>
      <c r="E31" s="38"/>
      <c r="F31" s="38"/>
      <c r="G31" s="38"/>
      <c r="H31" s="38"/>
      <c r="I31" s="38">
        <f>SUM(I6:I30)</f>
        <v>206.29999999999998</v>
      </c>
      <c r="K31" s="17">
        <f>SUM(K6:K30)</f>
        <v>200.95000000000005</v>
      </c>
      <c r="M31" s="17">
        <f>SUM(M6:M30)</f>
        <v>27.3</v>
      </c>
      <c r="O31" s="17">
        <f>SUM(O6:O30)</f>
        <v>59.89</v>
      </c>
      <c r="Q31" s="17">
        <f>SUM(Q6:Q30)</f>
        <v>67</v>
      </c>
      <c r="S31" s="17">
        <f>SUM(S6:S30)</f>
        <v>320.06</v>
      </c>
    </row>
    <row r="32" spans="1:9" ht="15.75">
      <c r="A32" s="17" t="s">
        <v>284</v>
      </c>
      <c r="C32" s="38"/>
      <c r="D32" s="42"/>
      <c r="E32" s="42"/>
      <c r="F32" s="42"/>
      <c r="G32" s="38"/>
      <c r="H32" s="38"/>
      <c r="I32" s="38"/>
    </row>
    <row r="33" spans="1:9" ht="15.75">
      <c r="A33" s="17" t="s">
        <v>285</v>
      </c>
      <c r="C33" s="40"/>
      <c r="D33" s="40"/>
      <c r="E33" s="40"/>
      <c r="F33" s="40"/>
      <c r="G33" s="40"/>
      <c r="H33" s="38"/>
      <c r="I33" s="38"/>
    </row>
    <row r="34" spans="1:5" ht="12.75">
      <c r="A34" s="17" t="s">
        <v>286</v>
      </c>
      <c r="E34" s="37"/>
    </row>
    <row r="35" ht="12.75">
      <c r="E35" s="37"/>
    </row>
    <row r="36" spans="3:5" ht="12.75">
      <c r="C36" s="17" t="s">
        <v>287</v>
      </c>
      <c r="E36" s="37"/>
    </row>
    <row r="37" ht="12.75">
      <c r="E37" s="37"/>
    </row>
    <row r="38" ht="12.75">
      <c r="E38" s="37"/>
    </row>
    <row r="39" ht="12.75">
      <c r="E39" s="37"/>
    </row>
    <row r="40" ht="12.75">
      <c r="E40" s="37"/>
    </row>
    <row r="41" ht="12.75">
      <c r="E41" s="37"/>
    </row>
    <row r="42" ht="12.75">
      <c r="E42" s="37"/>
    </row>
    <row r="43" ht="12.75">
      <c r="E43" s="37"/>
    </row>
    <row r="44" ht="12.75">
      <c r="E44" s="37"/>
    </row>
    <row r="45" ht="12.75">
      <c r="E45" s="37"/>
    </row>
    <row r="46" ht="12.75">
      <c r="E46" s="37"/>
    </row>
    <row r="47" ht="12.75">
      <c r="E47" s="37"/>
    </row>
    <row r="48" ht="12.75">
      <c r="E48" s="37"/>
    </row>
    <row r="49" ht="12.75">
      <c r="E49" s="37"/>
    </row>
    <row r="50" ht="12.75">
      <c r="E50" s="37"/>
    </row>
    <row r="51" ht="12.75">
      <c r="E51" s="37"/>
    </row>
    <row r="52" ht="12.75">
      <c r="E52" s="37"/>
    </row>
    <row r="53" ht="12.75">
      <c r="E53" s="37"/>
    </row>
    <row r="54" ht="12.75">
      <c r="E54" s="37"/>
    </row>
    <row r="55" ht="12.75">
      <c r="E55" s="37"/>
    </row>
    <row r="56" ht="12.75">
      <c r="E56" s="37"/>
    </row>
    <row r="57" ht="12.75">
      <c r="E57" s="37"/>
    </row>
    <row r="58" ht="12.75">
      <c r="E58" s="37"/>
    </row>
    <row r="59" ht="12.75">
      <c r="E59" s="37"/>
    </row>
    <row r="60" ht="12.75">
      <c r="E60" s="37"/>
    </row>
    <row r="61" ht="12.75">
      <c r="E61" s="37"/>
    </row>
    <row r="62" ht="12.75">
      <c r="E62" s="37"/>
    </row>
    <row r="63" ht="12.75">
      <c r="E63" s="37"/>
    </row>
    <row r="64" ht="12.75">
      <c r="E64" s="37"/>
    </row>
    <row r="65" ht="12.75">
      <c r="E65" s="37"/>
    </row>
    <row r="66" ht="12.75">
      <c r="E66" s="37"/>
    </row>
    <row r="67" ht="12.75">
      <c r="E67" s="37"/>
    </row>
    <row r="68" ht="12.75">
      <c r="E68" s="37"/>
    </row>
    <row r="69" ht="12.75">
      <c r="E69" s="37"/>
    </row>
    <row r="70" ht="12.75">
      <c r="E70" s="37"/>
    </row>
    <row r="71" ht="12.75">
      <c r="E71" s="37"/>
    </row>
    <row r="72" ht="12.75">
      <c r="E72" s="37"/>
    </row>
    <row r="73" ht="12.75">
      <c r="E73" s="37"/>
    </row>
    <row r="74" ht="12.75">
      <c r="E74" s="37"/>
    </row>
    <row r="75" ht="12.75">
      <c r="E75" s="37"/>
    </row>
    <row r="76" ht="12.75">
      <c r="E76" s="37"/>
    </row>
    <row r="77" ht="12.75">
      <c r="E77" s="37"/>
    </row>
    <row r="78" ht="12.75">
      <c r="E78" s="37"/>
    </row>
    <row r="79" ht="12.75">
      <c r="E79" s="37"/>
    </row>
    <row r="80" ht="12.75">
      <c r="E80" s="37"/>
    </row>
    <row r="81" ht="12.75">
      <c r="E81" s="37"/>
    </row>
    <row r="82" ht="12.75">
      <c r="E82" s="37"/>
    </row>
    <row r="83" ht="12.75">
      <c r="E83" s="37"/>
    </row>
    <row r="84" ht="12.75">
      <c r="E84" s="37"/>
    </row>
    <row r="85" ht="12.75">
      <c r="E85" s="37"/>
    </row>
    <row r="86" ht="12.75">
      <c r="E86" s="37"/>
    </row>
    <row r="87" ht="12.75">
      <c r="E87" s="37"/>
    </row>
    <row r="88" ht="12.75">
      <c r="E88" s="37"/>
    </row>
    <row r="89" ht="12.75">
      <c r="E89" s="37"/>
    </row>
    <row r="90" ht="12.75">
      <c r="E90" s="37"/>
    </row>
    <row r="91" ht="12.75">
      <c r="E91" s="37"/>
    </row>
    <row r="92" ht="12.75">
      <c r="E92" s="37"/>
    </row>
    <row r="93" ht="12.75">
      <c r="E93" s="37"/>
    </row>
    <row r="94" ht="12.75">
      <c r="E94" s="37"/>
    </row>
    <row r="95" ht="12.75">
      <c r="E95" s="37"/>
    </row>
    <row r="96" ht="12.75">
      <c r="E96" s="37"/>
    </row>
    <row r="97" ht="12.75">
      <c r="E97" s="37"/>
    </row>
    <row r="98" ht="12.75">
      <c r="E98" s="37"/>
    </row>
    <row r="99" ht="12.75">
      <c r="E99" s="37"/>
    </row>
    <row r="100" ht="12.75">
      <c r="E100" s="37"/>
    </row>
    <row r="101" ht="12.75">
      <c r="E101" s="37"/>
    </row>
    <row r="102" ht="12.75">
      <c r="E102" s="37"/>
    </row>
    <row r="111" ht="12.75">
      <c r="E111" s="37"/>
    </row>
    <row r="112" ht="12.75">
      <c r="E112" s="37"/>
    </row>
    <row r="113" ht="12.75">
      <c r="E113" s="37"/>
    </row>
    <row r="114" ht="12.75">
      <c r="E114" s="37"/>
    </row>
    <row r="115" ht="12.75">
      <c r="E115" s="37"/>
    </row>
    <row r="116" ht="12.75">
      <c r="E116" s="37"/>
    </row>
    <row r="117" ht="12.75">
      <c r="E117" s="37"/>
    </row>
    <row r="118" ht="12.75">
      <c r="E118" s="37"/>
    </row>
    <row r="119" ht="12.75">
      <c r="E119" s="37"/>
    </row>
    <row r="120" ht="12.75">
      <c r="E120" s="37"/>
    </row>
    <row r="121" ht="12.75">
      <c r="E121" s="37"/>
    </row>
    <row r="122" ht="12.75">
      <c r="E122" s="37"/>
    </row>
    <row r="123" ht="12.75">
      <c r="E123" s="37"/>
    </row>
    <row r="124" ht="12.75">
      <c r="E124" s="37"/>
    </row>
    <row r="125" ht="12.75">
      <c r="E125" s="37"/>
    </row>
    <row r="126" ht="12.75">
      <c r="E126" s="37"/>
    </row>
    <row r="127" ht="12.75">
      <c r="E127" s="37"/>
    </row>
    <row r="128" ht="12.75">
      <c r="E128" s="37"/>
    </row>
    <row r="129" ht="12.75">
      <c r="E129" s="37"/>
    </row>
    <row r="130" ht="12.75">
      <c r="E130" s="37"/>
    </row>
    <row r="131" ht="12.75">
      <c r="E131" s="37"/>
    </row>
    <row r="132" ht="12.75">
      <c r="E132" s="37"/>
    </row>
    <row r="133" ht="12.75">
      <c r="E133" s="37"/>
    </row>
    <row r="134" ht="12.75">
      <c r="E134" s="37"/>
    </row>
    <row r="135" ht="12.75">
      <c r="E135" s="37"/>
    </row>
    <row r="136" ht="12.75">
      <c r="E136" s="37"/>
    </row>
    <row r="137" ht="12.75">
      <c r="E137" s="37"/>
    </row>
    <row r="138" ht="12.75">
      <c r="E138" s="37"/>
    </row>
    <row r="139" ht="12.75">
      <c r="E139" s="37"/>
    </row>
    <row r="140" ht="12.75">
      <c r="E140" s="37"/>
    </row>
    <row r="141" ht="12.75">
      <c r="E141" s="37"/>
    </row>
    <row r="142" ht="12.75">
      <c r="E142" s="37"/>
    </row>
    <row r="143" ht="12.75">
      <c r="E143" s="37"/>
    </row>
    <row r="144" ht="12.75">
      <c r="E144" s="37"/>
    </row>
    <row r="145" ht="12.75">
      <c r="E145" s="37"/>
    </row>
    <row r="146" ht="12.75">
      <c r="E146" s="37"/>
    </row>
    <row r="147" ht="12.75">
      <c r="E147" s="37"/>
    </row>
    <row r="148" ht="12.75">
      <c r="E148" s="37"/>
    </row>
    <row r="149" ht="12.75">
      <c r="E149" s="37"/>
    </row>
    <row r="150" ht="12.75">
      <c r="E150" s="37"/>
    </row>
    <row r="151" ht="12.75">
      <c r="E151" s="37"/>
    </row>
    <row r="152" ht="12.75">
      <c r="E152" s="37"/>
    </row>
    <row r="153" ht="12.75">
      <c r="E153" s="37"/>
    </row>
    <row r="154" ht="12.75">
      <c r="E154" s="37"/>
    </row>
    <row r="155" ht="12.75">
      <c r="E155" s="37"/>
    </row>
    <row r="156" ht="12.75">
      <c r="E156" s="37"/>
    </row>
    <row r="157" ht="12.75">
      <c r="E157" s="37"/>
    </row>
    <row r="158" ht="12.75">
      <c r="E158" s="37"/>
    </row>
    <row r="159" ht="12.75">
      <c r="E159" s="37"/>
    </row>
    <row r="160" ht="12.75">
      <c r="E160" s="37"/>
    </row>
    <row r="161" ht="12.75">
      <c r="E161" s="37"/>
    </row>
    <row r="162" ht="12.75">
      <c r="E162" s="37"/>
    </row>
    <row r="163" ht="12.75">
      <c r="E163" s="37"/>
    </row>
    <row r="164" ht="12.75">
      <c r="E164" s="37"/>
    </row>
    <row r="165" ht="12.75">
      <c r="E165" s="37"/>
    </row>
    <row r="166" ht="12.75">
      <c r="E166" s="37"/>
    </row>
    <row r="167" ht="12.75">
      <c r="E167" s="37"/>
    </row>
    <row r="168" ht="12.75">
      <c r="E168" s="37"/>
    </row>
    <row r="169" ht="12.75">
      <c r="E169" s="37"/>
    </row>
    <row r="170" ht="12.75">
      <c r="E170" s="37"/>
    </row>
    <row r="171" ht="12.75">
      <c r="E171" s="37"/>
    </row>
    <row r="172" ht="12.75">
      <c r="E172" s="37"/>
    </row>
    <row r="173" ht="12.75">
      <c r="E173" s="37"/>
    </row>
    <row r="174" ht="12.75">
      <c r="E174" s="37"/>
    </row>
    <row r="175" ht="12.75">
      <c r="E175" s="37"/>
    </row>
    <row r="176" ht="12.75">
      <c r="E176" s="37"/>
    </row>
    <row r="177" ht="12.75">
      <c r="E177" s="37"/>
    </row>
    <row r="178" ht="12.75">
      <c r="E178" s="37"/>
    </row>
    <row r="179" ht="12.75">
      <c r="E179" s="37"/>
    </row>
    <row r="180" ht="12.75">
      <c r="E180" s="37"/>
    </row>
    <row r="181" ht="12.75">
      <c r="E181" s="37"/>
    </row>
    <row r="182" ht="12.75">
      <c r="E182" s="37"/>
    </row>
    <row r="183" ht="12.75">
      <c r="E183" s="37"/>
    </row>
    <row r="184" ht="12.75">
      <c r="E184" s="37"/>
    </row>
    <row r="185" ht="12.75">
      <c r="E185" s="37"/>
    </row>
    <row r="186" ht="12.75">
      <c r="E186" s="37"/>
    </row>
    <row r="187" ht="12.75">
      <c r="E187" s="37"/>
    </row>
    <row r="188" ht="12.75">
      <c r="E188" s="37"/>
    </row>
    <row r="189" ht="12.75">
      <c r="E189" s="37"/>
    </row>
    <row r="190" ht="12.75">
      <c r="E190" s="37"/>
    </row>
    <row r="191" ht="12.75">
      <c r="E191" s="37"/>
    </row>
    <row r="192" ht="12.75">
      <c r="E192" s="37"/>
    </row>
    <row r="193" ht="12.75">
      <c r="E193" s="37"/>
    </row>
    <row r="194" ht="12.75">
      <c r="E194" s="37"/>
    </row>
    <row r="195" ht="12.75">
      <c r="E195" s="37"/>
    </row>
    <row r="196" ht="12.75">
      <c r="E196" s="37"/>
    </row>
    <row r="197" ht="12.75">
      <c r="E197" s="37"/>
    </row>
    <row r="198" ht="12.75">
      <c r="E198" s="37"/>
    </row>
    <row r="199" ht="12.75">
      <c r="E199" s="37"/>
    </row>
    <row r="200" ht="12.75">
      <c r="E200" s="37"/>
    </row>
    <row r="201" ht="12.75">
      <c r="E201" s="37"/>
    </row>
    <row r="202" ht="12.75">
      <c r="E202" s="37"/>
    </row>
    <row r="203" ht="12.75">
      <c r="E203" s="37"/>
    </row>
    <row r="204" ht="12.75">
      <c r="E204" s="37"/>
    </row>
    <row r="205" ht="12.75">
      <c r="E205" s="37"/>
    </row>
    <row r="206" ht="12.75">
      <c r="E206" s="37"/>
    </row>
    <row r="207" ht="12.75">
      <c r="E207" s="37"/>
    </row>
    <row r="208" ht="12.75">
      <c r="E208" s="37"/>
    </row>
    <row r="209" ht="12.75">
      <c r="E209" s="37"/>
    </row>
    <row r="210" ht="12.75">
      <c r="E210" s="37"/>
    </row>
    <row r="211" ht="12.75">
      <c r="E211" s="37"/>
    </row>
    <row r="212" ht="12.75">
      <c r="E212" s="37"/>
    </row>
    <row r="213" ht="12.75">
      <c r="E213" s="37"/>
    </row>
    <row r="214" ht="12.75">
      <c r="E214" s="37"/>
    </row>
    <row r="215" ht="12.75">
      <c r="E215" s="37"/>
    </row>
    <row r="216" ht="12.75">
      <c r="E216" s="37"/>
    </row>
    <row r="217" ht="12.75">
      <c r="E217" s="37"/>
    </row>
    <row r="218" ht="12.75">
      <c r="E218" s="37"/>
    </row>
    <row r="219" ht="12.75">
      <c r="E219" s="37"/>
    </row>
    <row r="220" ht="12.75">
      <c r="E220" s="37"/>
    </row>
    <row r="221" ht="12.75">
      <c r="E221" s="37"/>
    </row>
    <row r="222" ht="12.75">
      <c r="E222" s="37"/>
    </row>
    <row r="223" ht="12.75">
      <c r="E223" s="37"/>
    </row>
    <row r="224" ht="12.75">
      <c r="E224" s="37"/>
    </row>
    <row r="225" ht="12.75">
      <c r="E225" s="37"/>
    </row>
    <row r="226" ht="12.75">
      <c r="E226" s="37"/>
    </row>
    <row r="227" ht="12.75">
      <c r="E227" s="37"/>
    </row>
    <row r="228" ht="12.75">
      <c r="E228" s="37"/>
    </row>
    <row r="229" ht="12.75">
      <c r="E229" s="37"/>
    </row>
    <row r="230" ht="12.75">
      <c r="E230" s="37"/>
    </row>
    <row r="231" ht="12.75">
      <c r="E231" s="37"/>
    </row>
    <row r="232" ht="12.75">
      <c r="E232" s="37"/>
    </row>
    <row r="233" ht="12.75">
      <c r="E233" s="37"/>
    </row>
    <row r="234" ht="12.75">
      <c r="E234" s="37"/>
    </row>
    <row r="235" ht="12.75">
      <c r="E235" s="37"/>
    </row>
    <row r="236" ht="12.75">
      <c r="E236" s="37"/>
    </row>
    <row r="237" ht="12.75">
      <c r="E237" s="37"/>
    </row>
    <row r="238" ht="12.75">
      <c r="E238" s="37"/>
    </row>
    <row r="239" ht="12.75">
      <c r="E239" s="37"/>
    </row>
    <row r="240" ht="12.75">
      <c r="E240" s="37"/>
    </row>
    <row r="241" ht="12.75">
      <c r="E241" s="37"/>
    </row>
    <row r="242" ht="12.75">
      <c r="E242" s="37"/>
    </row>
    <row r="243" ht="12.75">
      <c r="E243" s="37"/>
    </row>
    <row r="244" ht="12.75">
      <c r="E244" s="37"/>
    </row>
    <row r="245" ht="12.75">
      <c r="E245" s="37"/>
    </row>
    <row r="246" ht="12.75">
      <c r="E246" s="37"/>
    </row>
    <row r="247" ht="12.75">
      <c r="E247" s="37"/>
    </row>
    <row r="248" ht="12.75">
      <c r="E248" s="37"/>
    </row>
    <row r="249" ht="12.75">
      <c r="E249" s="37"/>
    </row>
    <row r="250" ht="12.75">
      <c r="E250" s="37"/>
    </row>
    <row r="251" ht="12.75">
      <c r="E251" s="37"/>
    </row>
    <row r="252" ht="12.75">
      <c r="E252" s="37"/>
    </row>
    <row r="253" ht="12.75">
      <c r="E253" s="37"/>
    </row>
    <row r="254" ht="12.75">
      <c r="E254" s="37"/>
    </row>
    <row r="255" ht="12.75">
      <c r="E255" s="37"/>
    </row>
    <row r="256" ht="12.75">
      <c r="E256" s="37"/>
    </row>
    <row r="257" ht="12.75">
      <c r="E257" s="37"/>
    </row>
    <row r="258" ht="12.75">
      <c r="E258" s="37"/>
    </row>
    <row r="259" ht="12.75">
      <c r="E259" s="37"/>
    </row>
    <row r="260" ht="12.75">
      <c r="E260" s="37"/>
    </row>
    <row r="261" ht="12.75">
      <c r="E261" s="37"/>
    </row>
    <row r="262" ht="12.75">
      <c r="E262" s="37"/>
    </row>
    <row r="263" ht="12.75">
      <c r="E263" s="37"/>
    </row>
    <row r="264" ht="12.75">
      <c r="E264" s="37"/>
    </row>
    <row r="265" ht="12.75">
      <c r="E265" s="37"/>
    </row>
    <row r="266" ht="12.75">
      <c r="E266" s="37"/>
    </row>
    <row r="267" ht="12.75">
      <c r="E267" s="37"/>
    </row>
    <row r="268" ht="12.75">
      <c r="E268" s="37"/>
    </row>
    <row r="269" ht="12.75">
      <c r="E269" s="37"/>
    </row>
    <row r="270" ht="12.75">
      <c r="E270" s="37"/>
    </row>
    <row r="271" ht="12.75">
      <c r="E271" s="37"/>
    </row>
    <row r="272" ht="12.75">
      <c r="E272" s="37"/>
    </row>
    <row r="273" ht="12.75">
      <c r="E273" s="37"/>
    </row>
    <row r="274" ht="12.75">
      <c r="E274" s="37"/>
    </row>
    <row r="275" ht="12.75">
      <c r="E275" s="37"/>
    </row>
    <row r="276" ht="12.75">
      <c r="E276" s="37"/>
    </row>
    <row r="277" ht="12.75">
      <c r="E277" s="37"/>
    </row>
    <row r="278" ht="12.75">
      <c r="E278" s="37"/>
    </row>
    <row r="279" ht="12.75">
      <c r="E279" s="37"/>
    </row>
    <row r="280" ht="12.75">
      <c r="E280" s="37"/>
    </row>
    <row r="281" ht="12.75">
      <c r="E281" s="37"/>
    </row>
    <row r="282" ht="12.75">
      <c r="E282" s="37"/>
    </row>
    <row r="283" ht="12.75">
      <c r="E283" s="37"/>
    </row>
    <row r="284" ht="12.75">
      <c r="E284" s="37"/>
    </row>
    <row r="285" ht="12.75">
      <c r="E285" s="37"/>
    </row>
    <row r="286" ht="12.75">
      <c r="E286" s="37"/>
    </row>
    <row r="287" ht="12.75">
      <c r="E287" s="37"/>
    </row>
    <row r="288" ht="12.75">
      <c r="E288" s="37"/>
    </row>
    <row r="289" ht="12.75">
      <c r="E289" s="37"/>
    </row>
    <row r="290" ht="12.75">
      <c r="E290" s="37"/>
    </row>
    <row r="291" ht="12.75">
      <c r="E291" s="37"/>
    </row>
    <row r="292" ht="12.75">
      <c r="E292" s="37"/>
    </row>
    <row r="293" ht="12.75">
      <c r="E293" s="37"/>
    </row>
    <row r="294" ht="12.75">
      <c r="E294" s="37"/>
    </row>
    <row r="295" ht="12.75">
      <c r="E295" s="37"/>
    </row>
    <row r="296" ht="12.75">
      <c r="E296" s="37"/>
    </row>
    <row r="297" ht="12.75">
      <c r="E297" s="37"/>
    </row>
    <row r="298" ht="12.75">
      <c r="E298" s="37"/>
    </row>
    <row r="299" ht="12.75">
      <c r="E299" s="37"/>
    </row>
    <row r="300" ht="12.75">
      <c r="E300" s="37"/>
    </row>
    <row r="301" ht="12.75">
      <c r="E301" s="37"/>
    </row>
    <row r="302" ht="12.75">
      <c r="E302" s="37"/>
    </row>
    <row r="303" ht="12.75">
      <c r="E303" s="37"/>
    </row>
    <row r="304" ht="12.75">
      <c r="E304" s="37"/>
    </row>
    <row r="305" ht="12.75">
      <c r="E305" s="37"/>
    </row>
    <row r="306" ht="12.75">
      <c r="E306" s="37"/>
    </row>
    <row r="307" ht="12.75">
      <c r="E307" s="37"/>
    </row>
    <row r="308" ht="12.75">
      <c r="E308" s="37"/>
    </row>
    <row r="309" ht="12.75">
      <c r="E309" s="37"/>
    </row>
    <row r="310" ht="12.75">
      <c r="E310" s="37"/>
    </row>
    <row r="311" ht="12.75">
      <c r="E311" s="37"/>
    </row>
    <row r="312" ht="12.75">
      <c r="E312" s="37"/>
    </row>
    <row r="313" ht="12.75">
      <c r="E313" s="37"/>
    </row>
    <row r="314" ht="12.75">
      <c r="E314" s="37"/>
    </row>
    <row r="315" ht="12.75">
      <c r="E315" s="37"/>
    </row>
    <row r="316" ht="12.75">
      <c r="E316" s="37"/>
    </row>
    <row r="317" ht="12.75">
      <c r="E317" s="37"/>
    </row>
    <row r="318" ht="12.75">
      <c r="E318" s="37"/>
    </row>
    <row r="319" ht="12.75">
      <c r="E319" s="37"/>
    </row>
    <row r="320" ht="12.75">
      <c r="E320" s="37"/>
    </row>
    <row r="321" ht="12.75">
      <c r="E321" s="37"/>
    </row>
    <row r="322" ht="12.75">
      <c r="E322" s="37"/>
    </row>
    <row r="323" ht="12.75">
      <c r="E323" s="37"/>
    </row>
    <row r="324" ht="12.75">
      <c r="E324" s="37"/>
    </row>
    <row r="325" ht="12.75">
      <c r="E325" s="37"/>
    </row>
    <row r="326" ht="12.75">
      <c r="E326" s="37"/>
    </row>
    <row r="327" ht="12.75">
      <c r="E327" s="37"/>
    </row>
    <row r="328" ht="12.75">
      <c r="E328" s="37"/>
    </row>
    <row r="329" ht="12.75">
      <c r="E329" s="37"/>
    </row>
    <row r="330" ht="12.75">
      <c r="E330" s="37"/>
    </row>
    <row r="331" ht="12.75">
      <c r="E331" s="37"/>
    </row>
    <row r="332" ht="12.75">
      <c r="E332" s="37"/>
    </row>
    <row r="333" ht="12.75">
      <c r="E333" s="37"/>
    </row>
    <row r="334" ht="12.75">
      <c r="E334" s="37"/>
    </row>
    <row r="335" ht="12.75">
      <c r="E335" s="37"/>
    </row>
    <row r="336" ht="12.75">
      <c r="E336" s="37"/>
    </row>
    <row r="337" ht="12.75">
      <c r="E337" s="37"/>
    </row>
    <row r="338" ht="12.75">
      <c r="E338" s="37"/>
    </row>
    <row r="339" ht="12.75">
      <c r="E339" s="37"/>
    </row>
    <row r="340" ht="12.75">
      <c r="E340" s="37"/>
    </row>
    <row r="341" ht="12.75">
      <c r="E341" s="37"/>
    </row>
    <row r="342" ht="12.75">
      <c r="E342" s="37"/>
    </row>
    <row r="343" ht="12.75">
      <c r="E343" s="37"/>
    </row>
    <row r="344" ht="12.75">
      <c r="E344" s="37"/>
    </row>
    <row r="345" ht="12.75">
      <c r="E345" s="37"/>
    </row>
    <row r="346" ht="12.75">
      <c r="E346" s="37"/>
    </row>
    <row r="347" ht="12.75">
      <c r="E347" s="37"/>
    </row>
    <row r="348" ht="12.75">
      <c r="E348" s="37"/>
    </row>
    <row r="349" ht="12.75">
      <c r="E349" s="37"/>
    </row>
    <row r="350" ht="12.75">
      <c r="E350" s="37"/>
    </row>
    <row r="351" ht="12.75">
      <c r="E351" s="37"/>
    </row>
    <row r="352" ht="12.75">
      <c r="E352" s="37"/>
    </row>
    <row r="353" ht="12.75">
      <c r="E353" s="37"/>
    </row>
    <row r="354" ht="12.75">
      <c r="E354" s="37"/>
    </row>
    <row r="355" ht="12.75">
      <c r="E355" s="37"/>
    </row>
    <row r="356" ht="12.75">
      <c r="E356" s="37"/>
    </row>
    <row r="357" ht="12.75">
      <c r="E357" s="37"/>
    </row>
    <row r="358" ht="12.75">
      <c r="E358" s="37"/>
    </row>
    <row r="359" ht="12.75">
      <c r="E359" s="37"/>
    </row>
    <row r="360" ht="12.75">
      <c r="E360" s="37"/>
    </row>
    <row r="361" ht="12.75">
      <c r="E361" s="37"/>
    </row>
    <row r="362" ht="12.75">
      <c r="E362" s="37"/>
    </row>
    <row r="363" ht="12.75">
      <c r="E363" s="37"/>
    </row>
    <row r="364" ht="12.75">
      <c r="E364" s="37"/>
    </row>
    <row r="365" ht="12.75">
      <c r="E365" s="37"/>
    </row>
    <row r="366" ht="12.75">
      <c r="E366" s="37"/>
    </row>
    <row r="367" ht="12.75">
      <c r="E367" s="37"/>
    </row>
    <row r="368" ht="12.75">
      <c r="E368" s="37"/>
    </row>
    <row r="369" ht="12.75">
      <c r="E369" s="37"/>
    </row>
    <row r="370" ht="12.75">
      <c r="E370" s="37"/>
    </row>
    <row r="371" ht="12.75">
      <c r="E371" s="37"/>
    </row>
    <row r="372" ht="12.75">
      <c r="E372" s="37"/>
    </row>
    <row r="373" ht="12.75">
      <c r="E373" s="37"/>
    </row>
    <row r="374" ht="12.75">
      <c r="E374" s="37"/>
    </row>
    <row r="375" ht="12.75">
      <c r="E375" s="37"/>
    </row>
    <row r="376" ht="12.75">
      <c r="E376" s="37"/>
    </row>
    <row r="377" ht="12.75">
      <c r="E377" s="37"/>
    </row>
  </sheetData>
  <mergeCells count="12">
    <mergeCell ref="A4:A5"/>
    <mergeCell ref="B4:B5"/>
    <mergeCell ref="C4:C5"/>
    <mergeCell ref="D4:D5"/>
    <mergeCell ref="E4:E5"/>
    <mergeCell ref="F4:F5"/>
    <mergeCell ref="H4:I4"/>
    <mergeCell ref="J4:K4"/>
    <mergeCell ref="L4:M4"/>
    <mergeCell ref="N4:O4"/>
    <mergeCell ref="P4:Q4"/>
    <mergeCell ref="R4:S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NEO</cp:lastModifiedBy>
  <dcterms:created xsi:type="dcterms:W3CDTF">2004-11-21T13:55:54Z</dcterms:created>
  <dcterms:modified xsi:type="dcterms:W3CDTF">2004-11-21T14:14:21Z</dcterms:modified>
  <cp:category/>
  <cp:version/>
  <cp:contentType/>
  <cp:contentStatus/>
</cp:coreProperties>
</file>